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5\"/>
    </mc:Choice>
  </mc:AlternateContent>
  <xr:revisionPtr revIDLastSave="0" documentId="13_ncr:1_{88BFDB27-0EBB-429D-98D7-6536F268E2F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ondiciones generales" sheetId="9" r:id="rId1"/>
    <sheet name="Tiempo de establecimiento" sheetId="10" r:id="rId2"/>
    <sheet name="Cálculo del estatismo - PA-PB" sheetId="11" r:id="rId3"/>
    <sheet name="Gráficas cálculo estatismo" sheetId="7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8" i="7" l="1"/>
  <c r="B92" i="7"/>
  <c r="B65" i="7"/>
  <c r="B373" i="7" l="1"/>
  <c r="B366" i="7"/>
  <c r="H363" i="7"/>
  <c r="I363" i="7"/>
  <c r="J363" i="7"/>
  <c r="K363" i="7"/>
  <c r="H364" i="7"/>
  <c r="I364" i="7"/>
  <c r="J364" i="7"/>
  <c r="K364" i="7"/>
  <c r="H365" i="7"/>
  <c r="I365" i="7"/>
  <c r="J365" i="7"/>
  <c r="K365" i="7"/>
  <c r="H366" i="7"/>
  <c r="I366" i="7"/>
  <c r="J366" i="7"/>
  <c r="K366" i="7"/>
  <c r="H367" i="7"/>
  <c r="I367" i="7"/>
  <c r="J367" i="7"/>
  <c r="K367" i="7"/>
  <c r="H368" i="7"/>
  <c r="I368" i="7"/>
  <c r="J368" i="7"/>
  <c r="K368" i="7"/>
  <c r="H369" i="7"/>
  <c r="I369" i="7"/>
  <c r="J369" i="7"/>
  <c r="K369" i="7"/>
  <c r="H370" i="7"/>
  <c r="I370" i="7"/>
  <c r="J370" i="7"/>
  <c r="K370" i="7"/>
  <c r="H371" i="7"/>
  <c r="I371" i="7"/>
  <c r="J371" i="7"/>
  <c r="K371" i="7"/>
  <c r="H372" i="7"/>
  <c r="I372" i="7"/>
  <c r="J372" i="7"/>
  <c r="K372" i="7"/>
  <c r="H373" i="7"/>
  <c r="I373" i="7"/>
  <c r="J373" i="7"/>
  <c r="K373" i="7"/>
  <c r="H374" i="7"/>
  <c r="I374" i="7"/>
  <c r="J374" i="7"/>
  <c r="K374" i="7"/>
  <c r="H375" i="7"/>
  <c r="I375" i="7"/>
  <c r="J375" i="7"/>
  <c r="K375" i="7"/>
  <c r="H376" i="7"/>
  <c r="I376" i="7"/>
  <c r="J376" i="7"/>
  <c r="K376" i="7"/>
  <c r="H377" i="7"/>
  <c r="I377" i="7"/>
  <c r="J377" i="7"/>
  <c r="K377" i="7"/>
  <c r="H378" i="7"/>
  <c r="I378" i="7"/>
  <c r="J378" i="7"/>
  <c r="K378" i="7"/>
  <c r="K362" i="7"/>
  <c r="I362" i="7"/>
  <c r="J362" i="7"/>
  <c r="H362" i="7"/>
  <c r="B340" i="7"/>
  <c r="H337" i="7"/>
  <c r="I337" i="7"/>
  <c r="J337" i="7"/>
  <c r="K337" i="7"/>
  <c r="H338" i="7"/>
  <c r="I338" i="7"/>
  <c r="J338" i="7"/>
  <c r="K338" i="7"/>
  <c r="H339" i="7"/>
  <c r="I339" i="7"/>
  <c r="J339" i="7"/>
  <c r="K339" i="7"/>
  <c r="H340" i="7"/>
  <c r="I340" i="7"/>
  <c r="J340" i="7"/>
  <c r="K340" i="7"/>
  <c r="H341" i="7"/>
  <c r="I341" i="7"/>
  <c r="J341" i="7"/>
  <c r="K341" i="7"/>
  <c r="H342" i="7"/>
  <c r="I342" i="7"/>
  <c r="J342" i="7"/>
  <c r="K342" i="7"/>
  <c r="H343" i="7"/>
  <c r="I343" i="7"/>
  <c r="J343" i="7"/>
  <c r="K343" i="7"/>
  <c r="H344" i="7"/>
  <c r="I344" i="7"/>
  <c r="J344" i="7"/>
  <c r="K344" i="7"/>
  <c r="H345" i="7"/>
  <c r="I345" i="7"/>
  <c r="J345" i="7"/>
  <c r="K345" i="7"/>
  <c r="H346" i="7"/>
  <c r="I346" i="7"/>
  <c r="J346" i="7"/>
  <c r="K346" i="7"/>
  <c r="K336" i="7"/>
  <c r="J336" i="7"/>
  <c r="I336" i="7"/>
  <c r="H336" i="7"/>
  <c r="B343" i="7"/>
  <c r="B312" i="7"/>
  <c r="B307" i="7"/>
  <c r="H305" i="7"/>
  <c r="I305" i="7"/>
  <c r="J305" i="7"/>
  <c r="K305" i="7"/>
  <c r="H306" i="7"/>
  <c r="I306" i="7"/>
  <c r="J306" i="7"/>
  <c r="K306" i="7"/>
  <c r="H307" i="7"/>
  <c r="I307" i="7"/>
  <c r="J307" i="7"/>
  <c r="K307" i="7"/>
  <c r="H308" i="7"/>
  <c r="I308" i="7"/>
  <c r="J308" i="7"/>
  <c r="K308" i="7"/>
  <c r="H309" i="7"/>
  <c r="I309" i="7"/>
  <c r="J309" i="7"/>
  <c r="K309" i="7"/>
  <c r="H310" i="7"/>
  <c r="I310" i="7"/>
  <c r="J310" i="7"/>
  <c r="K310" i="7"/>
  <c r="H311" i="7"/>
  <c r="I311" i="7"/>
  <c r="J311" i="7"/>
  <c r="K311" i="7"/>
  <c r="H312" i="7"/>
  <c r="I312" i="7"/>
  <c r="J312" i="7"/>
  <c r="K312" i="7"/>
  <c r="H313" i="7"/>
  <c r="I313" i="7"/>
  <c r="J313" i="7"/>
  <c r="K313" i="7"/>
  <c r="H314" i="7"/>
  <c r="I314" i="7"/>
  <c r="J314" i="7"/>
  <c r="K314" i="7"/>
  <c r="H315" i="7"/>
  <c r="I315" i="7"/>
  <c r="J315" i="7"/>
  <c r="K315" i="7"/>
  <c r="H316" i="7"/>
  <c r="I316" i="7"/>
  <c r="J316" i="7"/>
  <c r="K316" i="7"/>
  <c r="K304" i="7"/>
  <c r="I304" i="7"/>
  <c r="H304" i="7"/>
  <c r="J304" i="7"/>
  <c r="B284" i="7"/>
  <c r="B272" i="7"/>
  <c r="H270" i="7"/>
  <c r="I270" i="7"/>
  <c r="J270" i="7"/>
  <c r="K270" i="7"/>
  <c r="H271" i="7"/>
  <c r="I271" i="7"/>
  <c r="J271" i="7"/>
  <c r="K271" i="7"/>
  <c r="H272" i="7"/>
  <c r="I272" i="7"/>
  <c r="J272" i="7"/>
  <c r="K272" i="7"/>
  <c r="H273" i="7"/>
  <c r="I273" i="7"/>
  <c r="J273" i="7"/>
  <c r="K273" i="7"/>
  <c r="H274" i="7"/>
  <c r="I274" i="7"/>
  <c r="J274" i="7"/>
  <c r="K274" i="7"/>
  <c r="H275" i="7"/>
  <c r="I275" i="7"/>
  <c r="J275" i="7"/>
  <c r="K275" i="7"/>
  <c r="H276" i="7"/>
  <c r="I276" i="7"/>
  <c r="J276" i="7"/>
  <c r="K276" i="7"/>
  <c r="H277" i="7"/>
  <c r="I277" i="7"/>
  <c r="J277" i="7"/>
  <c r="K277" i="7"/>
  <c r="H278" i="7"/>
  <c r="I278" i="7"/>
  <c r="J278" i="7"/>
  <c r="K278" i="7"/>
  <c r="H279" i="7"/>
  <c r="I279" i="7"/>
  <c r="J279" i="7"/>
  <c r="K279" i="7"/>
  <c r="H280" i="7"/>
  <c r="I280" i="7"/>
  <c r="J280" i="7"/>
  <c r="K280" i="7"/>
  <c r="H281" i="7"/>
  <c r="I281" i="7"/>
  <c r="J281" i="7"/>
  <c r="K281" i="7"/>
  <c r="H282" i="7"/>
  <c r="I282" i="7"/>
  <c r="J282" i="7"/>
  <c r="K282" i="7"/>
  <c r="H283" i="7"/>
  <c r="I283" i="7"/>
  <c r="J283" i="7"/>
  <c r="K283" i="7"/>
  <c r="H284" i="7"/>
  <c r="I284" i="7"/>
  <c r="J284" i="7"/>
  <c r="K284" i="7"/>
  <c r="H285" i="7"/>
  <c r="I285" i="7"/>
  <c r="J285" i="7"/>
  <c r="K285" i="7"/>
  <c r="H286" i="7"/>
  <c r="I286" i="7"/>
  <c r="J286" i="7"/>
  <c r="K286" i="7"/>
  <c r="K269" i="7"/>
  <c r="I269" i="7"/>
  <c r="J269" i="7"/>
  <c r="H269" i="7"/>
  <c r="B255" i="7"/>
  <c r="B250" i="7"/>
  <c r="H246" i="7"/>
  <c r="H247" i="7"/>
  <c r="I247" i="7"/>
  <c r="J247" i="7"/>
  <c r="K247" i="7"/>
  <c r="H248" i="7"/>
  <c r="I248" i="7"/>
  <c r="J248" i="7"/>
  <c r="K248" i="7"/>
  <c r="H249" i="7"/>
  <c r="I249" i="7"/>
  <c r="J249" i="7"/>
  <c r="K249" i="7"/>
  <c r="H250" i="7"/>
  <c r="I250" i="7"/>
  <c r="J250" i="7"/>
  <c r="K250" i="7"/>
  <c r="H251" i="7"/>
  <c r="I251" i="7"/>
  <c r="J251" i="7"/>
  <c r="K251" i="7"/>
  <c r="H252" i="7"/>
  <c r="I252" i="7"/>
  <c r="J252" i="7"/>
  <c r="K252" i="7"/>
  <c r="H253" i="7"/>
  <c r="I253" i="7"/>
  <c r="J253" i="7"/>
  <c r="K253" i="7"/>
  <c r="H254" i="7"/>
  <c r="I254" i="7"/>
  <c r="J254" i="7"/>
  <c r="K254" i="7"/>
  <c r="H255" i="7"/>
  <c r="I255" i="7"/>
  <c r="J255" i="7"/>
  <c r="K255" i="7"/>
  <c r="H256" i="7"/>
  <c r="I256" i="7"/>
  <c r="J256" i="7"/>
  <c r="K256" i="7"/>
  <c r="H257" i="7"/>
  <c r="I257" i="7"/>
  <c r="J257" i="7"/>
  <c r="K257" i="7"/>
  <c r="H258" i="7"/>
  <c r="I258" i="7"/>
  <c r="J258" i="7"/>
  <c r="K258" i="7"/>
  <c r="K246" i="7"/>
  <c r="J246" i="7"/>
  <c r="I246" i="7"/>
  <c r="B230" i="7"/>
  <c r="B223" i="7"/>
  <c r="H221" i="7"/>
  <c r="I221" i="7"/>
  <c r="J221" i="7"/>
  <c r="K221" i="7"/>
  <c r="H222" i="7"/>
  <c r="I222" i="7"/>
  <c r="J222" i="7"/>
  <c r="K222" i="7"/>
  <c r="H223" i="7"/>
  <c r="I223" i="7"/>
  <c r="J223" i="7"/>
  <c r="K223" i="7"/>
  <c r="H224" i="7"/>
  <c r="I224" i="7"/>
  <c r="J224" i="7"/>
  <c r="K224" i="7"/>
  <c r="H225" i="7"/>
  <c r="I225" i="7"/>
  <c r="J225" i="7"/>
  <c r="K225" i="7"/>
  <c r="H226" i="7"/>
  <c r="I226" i="7"/>
  <c r="J226" i="7"/>
  <c r="K226" i="7"/>
  <c r="H227" i="7"/>
  <c r="I227" i="7"/>
  <c r="J227" i="7"/>
  <c r="K227" i="7"/>
  <c r="H228" i="7"/>
  <c r="I228" i="7"/>
  <c r="J228" i="7"/>
  <c r="K228" i="7"/>
  <c r="H229" i="7"/>
  <c r="I229" i="7"/>
  <c r="J229" i="7"/>
  <c r="K229" i="7"/>
  <c r="H230" i="7"/>
  <c r="I230" i="7"/>
  <c r="J230" i="7"/>
  <c r="K230" i="7"/>
  <c r="H231" i="7"/>
  <c r="I231" i="7"/>
  <c r="J231" i="7"/>
  <c r="K231" i="7"/>
  <c r="H232" i="7"/>
  <c r="I232" i="7"/>
  <c r="J232" i="7"/>
  <c r="K232" i="7"/>
  <c r="H233" i="7"/>
  <c r="I233" i="7"/>
  <c r="J233" i="7"/>
  <c r="K233" i="7"/>
  <c r="H234" i="7"/>
  <c r="I234" i="7"/>
  <c r="J234" i="7"/>
  <c r="K234" i="7"/>
  <c r="H235" i="7"/>
  <c r="I235" i="7"/>
  <c r="J235" i="7"/>
  <c r="K235" i="7"/>
  <c r="K220" i="7"/>
  <c r="I220" i="7"/>
  <c r="J220" i="7"/>
  <c r="H220" i="7"/>
  <c r="B200" i="7"/>
  <c r="H197" i="7"/>
  <c r="I197" i="7"/>
  <c r="J197" i="7"/>
  <c r="K197" i="7"/>
  <c r="H198" i="7"/>
  <c r="I198" i="7"/>
  <c r="J198" i="7"/>
  <c r="K198" i="7"/>
  <c r="H199" i="7"/>
  <c r="I199" i="7"/>
  <c r="J199" i="7"/>
  <c r="K199" i="7"/>
  <c r="H200" i="7"/>
  <c r="I200" i="7"/>
  <c r="J200" i="7"/>
  <c r="K200" i="7"/>
  <c r="H201" i="7"/>
  <c r="I201" i="7"/>
  <c r="J201" i="7"/>
  <c r="K201" i="7"/>
  <c r="H202" i="7"/>
  <c r="I202" i="7"/>
  <c r="J202" i="7"/>
  <c r="K202" i="7"/>
  <c r="H203" i="7"/>
  <c r="I203" i="7"/>
  <c r="J203" i="7"/>
  <c r="K203" i="7"/>
  <c r="H204" i="7"/>
  <c r="I204" i="7"/>
  <c r="J204" i="7"/>
  <c r="K204" i="7"/>
  <c r="H205" i="7"/>
  <c r="I205" i="7"/>
  <c r="J205" i="7"/>
  <c r="K205" i="7"/>
  <c r="H206" i="7"/>
  <c r="I206" i="7"/>
  <c r="J206" i="7"/>
  <c r="K206" i="7"/>
  <c r="H207" i="7"/>
  <c r="I207" i="7"/>
  <c r="J207" i="7"/>
  <c r="K207" i="7"/>
  <c r="H208" i="7"/>
  <c r="I208" i="7"/>
  <c r="J208" i="7"/>
  <c r="K208" i="7"/>
  <c r="H209" i="7"/>
  <c r="I209" i="7"/>
  <c r="J209" i="7"/>
  <c r="K209" i="7"/>
  <c r="H210" i="7"/>
  <c r="I210" i="7"/>
  <c r="J210" i="7"/>
  <c r="K210" i="7"/>
  <c r="H211" i="7"/>
  <c r="I211" i="7"/>
  <c r="J211" i="7"/>
  <c r="K211" i="7"/>
  <c r="K196" i="7"/>
  <c r="J196" i="7"/>
  <c r="I196" i="7"/>
  <c r="H196" i="7"/>
  <c r="B179" i="7" l="1"/>
  <c r="B174" i="7"/>
  <c r="H172" i="7"/>
  <c r="I172" i="7"/>
  <c r="J172" i="7"/>
  <c r="K172" i="7"/>
  <c r="H173" i="7"/>
  <c r="I173" i="7"/>
  <c r="J173" i="7"/>
  <c r="K173" i="7"/>
  <c r="H174" i="7"/>
  <c r="I174" i="7"/>
  <c r="J174" i="7"/>
  <c r="K174" i="7"/>
  <c r="H175" i="7"/>
  <c r="I175" i="7"/>
  <c r="J175" i="7"/>
  <c r="K175" i="7"/>
  <c r="H176" i="7"/>
  <c r="I176" i="7"/>
  <c r="J176" i="7"/>
  <c r="K176" i="7"/>
  <c r="H177" i="7"/>
  <c r="I177" i="7"/>
  <c r="J177" i="7"/>
  <c r="K177" i="7"/>
  <c r="H178" i="7"/>
  <c r="I178" i="7"/>
  <c r="J178" i="7"/>
  <c r="K178" i="7"/>
  <c r="H179" i="7"/>
  <c r="I179" i="7"/>
  <c r="J179" i="7"/>
  <c r="K179" i="7"/>
  <c r="H180" i="7"/>
  <c r="I180" i="7"/>
  <c r="J180" i="7"/>
  <c r="K180" i="7"/>
  <c r="H181" i="7"/>
  <c r="I181" i="7"/>
  <c r="J181" i="7"/>
  <c r="K181" i="7"/>
  <c r="H182" i="7"/>
  <c r="I182" i="7"/>
  <c r="J182" i="7"/>
  <c r="K182" i="7"/>
  <c r="H183" i="7"/>
  <c r="I183" i="7"/>
  <c r="J183" i="7"/>
  <c r="K183" i="7"/>
  <c r="H184" i="7"/>
  <c r="I184" i="7"/>
  <c r="J184" i="7"/>
  <c r="K184" i="7"/>
  <c r="H185" i="7"/>
  <c r="I185" i="7"/>
  <c r="J185" i="7"/>
  <c r="K185" i="7"/>
  <c r="K171" i="7"/>
  <c r="J171" i="7"/>
  <c r="I171" i="7"/>
  <c r="H171" i="7"/>
  <c r="B150" i="7"/>
  <c r="B143" i="7"/>
  <c r="B81" i="7"/>
  <c r="H79" i="7"/>
  <c r="I79" i="7"/>
  <c r="J79" i="7"/>
  <c r="K79" i="7"/>
  <c r="H80" i="7"/>
  <c r="I80" i="7"/>
  <c r="J80" i="7"/>
  <c r="K80" i="7"/>
  <c r="H81" i="7"/>
  <c r="I81" i="7"/>
  <c r="J81" i="7"/>
  <c r="K81" i="7"/>
  <c r="H82" i="7"/>
  <c r="I82" i="7"/>
  <c r="J82" i="7"/>
  <c r="K82" i="7"/>
  <c r="H83" i="7"/>
  <c r="I83" i="7"/>
  <c r="J83" i="7"/>
  <c r="K83" i="7"/>
  <c r="H84" i="7"/>
  <c r="I84" i="7"/>
  <c r="J84" i="7"/>
  <c r="K84" i="7"/>
  <c r="H85" i="7"/>
  <c r="I85" i="7"/>
  <c r="J85" i="7"/>
  <c r="K85" i="7"/>
  <c r="H86" i="7"/>
  <c r="I86" i="7"/>
  <c r="J86" i="7"/>
  <c r="K86" i="7"/>
  <c r="H87" i="7"/>
  <c r="I87" i="7"/>
  <c r="J87" i="7"/>
  <c r="K87" i="7"/>
  <c r="H88" i="7"/>
  <c r="I88" i="7"/>
  <c r="J88" i="7"/>
  <c r="K88" i="7"/>
  <c r="H89" i="7"/>
  <c r="I89" i="7"/>
  <c r="J89" i="7"/>
  <c r="K89" i="7"/>
  <c r="H90" i="7"/>
  <c r="I90" i="7"/>
  <c r="J90" i="7"/>
  <c r="K90" i="7"/>
  <c r="H91" i="7"/>
  <c r="I91" i="7"/>
  <c r="J91" i="7"/>
  <c r="K91" i="7"/>
  <c r="H92" i="7"/>
  <c r="I92" i="7"/>
  <c r="J92" i="7"/>
  <c r="K92" i="7"/>
  <c r="H93" i="7"/>
  <c r="I93" i="7"/>
  <c r="J93" i="7"/>
  <c r="K93" i="7"/>
  <c r="H94" i="7"/>
  <c r="I94" i="7"/>
  <c r="J94" i="7"/>
  <c r="K94" i="7"/>
  <c r="H95" i="7"/>
  <c r="I95" i="7"/>
  <c r="J95" i="7"/>
  <c r="K95" i="7"/>
  <c r="H96" i="7"/>
  <c r="I96" i="7"/>
  <c r="J96" i="7"/>
  <c r="K96" i="7"/>
  <c r="H97" i="7"/>
  <c r="I97" i="7"/>
  <c r="J97" i="7"/>
  <c r="K97" i="7"/>
  <c r="H98" i="7"/>
  <c r="I98" i="7"/>
  <c r="J98" i="7"/>
  <c r="K98" i="7"/>
  <c r="H99" i="7"/>
  <c r="I99" i="7"/>
  <c r="J99" i="7"/>
  <c r="K99" i="7"/>
  <c r="H100" i="7"/>
  <c r="I100" i="7"/>
  <c r="J100" i="7"/>
  <c r="K100" i="7"/>
  <c r="H101" i="7"/>
  <c r="I101" i="7"/>
  <c r="J101" i="7"/>
  <c r="K101" i="7"/>
  <c r="H102" i="7"/>
  <c r="I102" i="7"/>
  <c r="J102" i="7"/>
  <c r="K102" i="7"/>
  <c r="H103" i="7"/>
  <c r="I103" i="7"/>
  <c r="J103" i="7"/>
  <c r="K103" i="7"/>
  <c r="H104" i="7"/>
  <c r="I104" i="7"/>
  <c r="J104" i="7"/>
  <c r="K104" i="7"/>
  <c r="H105" i="7"/>
  <c r="I105" i="7"/>
  <c r="J105" i="7"/>
  <c r="K105" i="7"/>
  <c r="H78" i="7"/>
  <c r="K78" i="7"/>
  <c r="I78" i="7"/>
  <c r="J78" i="7"/>
  <c r="H141" i="7"/>
  <c r="I141" i="7"/>
  <c r="J141" i="7"/>
  <c r="K141" i="7"/>
  <c r="H142" i="7"/>
  <c r="I142" i="7"/>
  <c r="J142" i="7"/>
  <c r="K142" i="7"/>
  <c r="H143" i="7"/>
  <c r="I143" i="7"/>
  <c r="J143" i="7"/>
  <c r="K143" i="7"/>
  <c r="H144" i="7"/>
  <c r="I144" i="7"/>
  <c r="J144" i="7"/>
  <c r="K144" i="7"/>
  <c r="H145" i="7"/>
  <c r="I145" i="7"/>
  <c r="J145" i="7"/>
  <c r="K145" i="7"/>
  <c r="H146" i="7"/>
  <c r="I146" i="7"/>
  <c r="J146" i="7"/>
  <c r="K146" i="7"/>
  <c r="H147" i="7"/>
  <c r="I147" i="7"/>
  <c r="J147" i="7"/>
  <c r="K147" i="7"/>
  <c r="H148" i="7"/>
  <c r="I148" i="7"/>
  <c r="J148" i="7"/>
  <c r="K148" i="7"/>
  <c r="H149" i="7"/>
  <c r="I149" i="7"/>
  <c r="J149" i="7"/>
  <c r="K149" i="7"/>
  <c r="H150" i="7"/>
  <c r="I150" i="7"/>
  <c r="J150" i="7"/>
  <c r="K150" i="7"/>
  <c r="H151" i="7"/>
  <c r="I151" i="7"/>
  <c r="J151" i="7"/>
  <c r="K151" i="7"/>
  <c r="H152" i="7"/>
  <c r="I152" i="7"/>
  <c r="J152" i="7"/>
  <c r="K152" i="7"/>
  <c r="H153" i="7"/>
  <c r="I153" i="7"/>
  <c r="J153" i="7"/>
  <c r="K153" i="7"/>
  <c r="H154" i="7"/>
  <c r="I154" i="7"/>
  <c r="J154" i="7"/>
  <c r="K154" i="7"/>
  <c r="H155" i="7"/>
  <c r="I155" i="7"/>
  <c r="J155" i="7"/>
  <c r="K155" i="7"/>
  <c r="H156" i="7"/>
  <c r="I156" i="7"/>
  <c r="J156" i="7"/>
  <c r="K156" i="7"/>
  <c r="J140" i="7"/>
  <c r="K140" i="7"/>
  <c r="I140" i="7"/>
  <c r="H140" i="7"/>
  <c r="B116" i="7"/>
  <c r="B120" i="7"/>
  <c r="H114" i="7"/>
  <c r="I114" i="7"/>
  <c r="J114" i="7"/>
  <c r="K114" i="7"/>
  <c r="H115" i="7"/>
  <c r="I115" i="7"/>
  <c r="J115" i="7"/>
  <c r="K115" i="7"/>
  <c r="H116" i="7"/>
  <c r="I116" i="7"/>
  <c r="J116" i="7"/>
  <c r="K116" i="7"/>
  <c r="H117" i="7"/>
  <c r="I117" i="7"/>
  <c r="J117" i="7"/>
  <c r="K117" i="7"/>
  <c r="H118" i="7"/>
  <c r="I118" i="7"/>
  <c r="J118" i="7"/>
  <c r="K118" i="7"/>
  <c r="H119" i="7"/>
  <c r="I119" i="7"/>
  <c r="J119" i="7"/>
  <c r="K119" i="7"/>
  <c r="H120" i="7"/>
  <c r="I120" i="7"/>
  <c r="J120" i="7"/>
  <c r="K120" i="7"/>
  <c r="H121" i="7"/>
  <c r="I121" i="7"/>
  <c r="J121" i="7"/>
  <c r="K121" i="7"/>
  <c r="H122" i="7"/>
  <c r="I122" i="7"/>
  <c r="J122" i="7"/>
  <c r="K122" i="7"/>
  <c r="H123" i="7"/>
  <c r="I123" i="7"/>
  <c r="J123" i="7"/>
  <c r="K123" i="7"/>
  <c r="H124" i="7"/>
  <c r="I124" i="7"/>
  <c r="J124" i="7"/>
  <c r="K124" i="7"/>
  <c r="H125" i="7"/>
  <c r="I125" i="7"/>
  <c r="J125" i="7"/>
  <c r="K125" i="7"/>
  <c r="H126" i="7"/>
  <c r="I126" i="7"/>
  <c r="J126" i="7"/>
  <c r="K126" i="7"/>
  <c r="H127" i="7"/>
  <c r="I127" i="7"/>
  <c r="J127" i="7"/>
  <c r="K127" i="7"/>
  <c r="H128" i="7"/>
  <c r="I128" i="7"/>
  <c r="J128" i="7"/>
  <c r="K128" i="7"/>
  <c r="H129" i="7"/>
  <c r="I129" i="7"/>
  <c r="J129" i="7"/>
  <c r="K129" i="7"/>
  <c r="H130" i="7"/>
  <c r="I130" i="7"/>
  <c r="J130" i="7"/>
  <c r="K130" i="7"/>
  <c r="H131" i="7"/>
  <c r="I131" i="7"/>
  <c r="J131" i="7"/>
  <c r="K131" i="7"/>
  <c r="K113" i="7"/>
  <c r="J113" i="7"/>
  <c r="I113" i="7"/>
  <c r="H113" i="7"/>
  <c r="H50" i="7"/>
  <c r="I50" i="7"/>
  <c r="J50" i="7"/>
  <c r="K50" i="7"/>
  <c r="H51" i="7"/>
  <c r="I51" i="7"/>
  <c r="J51" i="7"/>
  <c r="K51" i="7"/>
  <c r="H52" i="7"/>
  <c r="I52" i="7"/>
  <c r="J52" i="7"/>
  <c r="K52" i="7"/>
  <c r="H53" i="7"/>
  <c r="I53" i="7"/>
  <c r="J53" i="7"/>
  <c r="K53" i="7"/>
  <c r="H54" i="7"/>
  <c r="I54" i="7"/>
  <c r="J54" i="7"/>
  <c r="K54" i="7"/>
  <c r="H55" i="7"/>
  <c r="I55" i="7"/>
  <c r="J55" i="7"/>
  <c r="K55" i="7"/>
  <c r="H56" i="7"/>
  <c r="I56" i="7"/>
  <c r="J56" i="7"/>
  <c r="K56" i="7"/>
  <c r="H57" i="7"/>
  <c r="I57" i="7"/>
  <c r="J57" i="7"/>
  <c r="K57" i="7"/>
  <c r="H58" i="7"/>
  <c r="I58" i="7"/>
  <c r="J58" i="7"/>
  <c r="K58" i="7"/>
  <c r="H59" i="7"/>
  <c r="I59" i="7"/>
  <c r="J59" i="7"/>
  <c r="K59" i="7"/>
  <c r="H60" i="7"/>
  <c r="I60" i="7"/>
  <c r="J60" i="7"/>
  <c r="K60" i="7"/>
  <c r="H61" i="7"/>
  <c r="I61" i="7"/>
  <c r="J61" i="7"/>
  <c r="K61" i="7"/>
  <c r="H62" i="7"/>
  <c r="I62" i="7"/>
  <c r="J62" i="7"/>
  <c r="K62" i="7"/>
  <c r="H63" i="7"/>
  <c r="I63" i="7"/>
  <c r="J63" i="7"/>
  <c r="K63" i="7"/>
  <c r="H64" i="7"/>
  <c r="I64" i="7"/>
  <c r="J64" i="7"/>
  <c r="K64" i="7"/>
  <c r="H65" i="7"/>
  <c r="I65" i="7"/>
  <c r="J65" i="7"/>
  <c r="K65" i="7"/>
  <c r="H66" i="7"/>
  <c r="I66" i="7"/>
  <c r="J66" i="7"/>
  <c r="K66" i="7"/>
  <c r="H67" i="7"/>
  <c r="I67" i="7"/>
  <c r="J67" i="7"/>
  <c r="K67" i="7"/>
  <c r="H68" i="7"/>
  <c r="I68" i="7"/>
  <c r="J68" i="7"/>
  <c r="K68" i="7"/>
  <c r="H69" i="7"/>
  <c r="I69" i="7"/>
  <c r="J69" i="7"/>
  <c r="K69" i="7"/>
  <c r="I49" i="7"/>
  <c r="K49" i="7"/>
  <c r="J49" i="7"/>
  <c r="H49" i="7"/>
  <c r="B53" i="7"/>
  <c r="B22" i="7"/>
  <c r="G18" i="10"/>
  <c r="B18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10" i="7"/>
  <c r="G55" i="10"/>
  <c r="G49" i="10"/>
  <c r="G23" i="10"/>
  <c r="N74" i="10"/>
  <c r="N75" i="10"/>
  <c r="N76" i="10"/>
  <c r="M74" i="10"/>
  <c r="M75" i="10"/>
  <c r="M76" i="10"/>
  <c r="L74" i="10"/>
  <c r="L75" i="10"/>
  <c r="L76" i="10"/>
  <c r="K74" i="10"/>
  <c r="K75" i="10"/>
  <c r="K76" i="10"/>
  <c r="N73" i="10"/>
  <c r="M73" i="10"/>
  <c r="L73" i="10"/>
  <c r="K73" i="10"/>
  <c r="N72" i="10"/>
  <c r="M72" i="10"/>
  <c r="L72" i="10"/>
  <c r="K72" i="10"/>
  <c r="N71" i="10"/>
  <c r="M71" i="10"/>
  <c r="L71" i="10"/>
  <c r="K71" i="10"/>
  <c r="N70" i="10"/>
  <c r="M70" i="10"/>
  <c r="L70" i="10"/>
  <c r="K70" i="10"/>
  <c r="N69" i="10"/>
  <c r="M69" i="10"/>
  <c r="L69" i="10"/>
  <c r="K69" i="10"/>
  <c r="N68" i="10"/>
  <c r="M68" i="10"/>
  <c r="L68" i="10"/>
  <c r="K68" i="10"/>
  <c r="N67" i="10"/>
  <c r="M67" i="10"/>
  <c r="L67" i="10"/>
  <c r="K67" i="10"/>
  <c r="N66" i="10"/>
  <c r="M66" i="10"/>
  <c r="L66" i="10"/>
  <c r="K66" i="10"/>
  <c r="N65" i="10"/>
  <c r="M65" i="10"/>
  <c r="L65" i="10"/>
  <c r="K65" i="10"/>
  <c r="N64" i="10"/>
  <c r="M64" i="10"/>
  <c r="L64" i="10"/>
  <c r="K64" i="10"/>
  <c r="N63" i="10"/>
  <c r="M63" i="10"/>
  <c r="L63" i="10"/>
  <c r="K63" i="10"/>
  <c r="N62" i="10"/>
  <c r="M62" i="10"/>
  <c r="L62" i="10"/>
  <c r="K62" i="10"/>
  <c r="N61" i="10"/>
  <c r="M61" i="10"/>
  <c r="L61" i="10"/>
  <c r="K61" i="10"/>
  <c r="N60" i="10"/>
  <c r="M60" i="10"/>
  <c r="L60" i="10"/>
  <c r="K60" i="10"/>
  <c r="N59" i="10"/>
  <c r="M59" i="10"/>
  <c r="L59" i="10"/>
  <c r="K59" i="10"/>
  <c r="N58" i="10"/>
  <c r="M58" i="10"/>
  <c r="L58" i="10"/>
  <c r="K58" i="10"/>
  <c r="N57" i="10"/>
  <c r="M57" i="10"/>
  <c r="L57" i="10"/>
  <c r="K57" i="10"/>
  <c r="N56" i="10"/>
  <c r="M56" i="10"/>
  <c r="L56" i="10"/>
  <c r="K56" i="10"/>
  <c r="N55" i="10"/>
  <c r="M55" i="10"/>
  <c r="L55" i="10"/>
  <c r="K55" i="10"/>
  <c r="N54" i="10"/>
  <c r="M54" i="10"/>
  <c r="L54" i="10"/>
  <c r="K54" i="10"/>
  <c r="N53" i="10"/>
  <c r="M53" i="10"/>
  <c r="L53" i="10"/>
  <c r="K53" i="10"/>
  <c r="N52" i="10"/>
  <c r="M52" i="10"/>
  <c r="L52" i="10"/>
  <c r="K52" i="10"/>
  <c r="N51" i="10"/>
  <c r="M51" i="10"/>
  <c r="L51" i="10"/>
  <c r="K51" i="10"/>
  <c r="N50" i="10"/>
  <c r="M50" i="10"/>
  <c r="L50" i="10"/>
  <c r="K50" i="10"/>
  <c r="N49" i="10"/>
  <c r="M49" i="10"/>
  <c r="L49" i="10"/>
  <c r="K49" i="10"/>
  <c r="N48" i="10"/>
  <c r="M48" i="10"/>
  <c r="L48" i="10"/>
  <c r="K48" i="10"/>
  <c r="N47" i="10"/>
  <c r="M47" i="10"/>
  <c r="L47" i="10"/>
  <c r="K47" i="10"/>
  <c r="N46" i="10"/>
  <c r="M46" i="10"/>
  <c r="L46" i="10"/>
  <c r="K46" i="10"/>
  <c r="N45" i="10"/>
  <c r="M45" i="10"/>
  <c r="L45" i="10"/>
  <c r="K45" i="10"/>
  <c r="N44" i="10"/>
  <c r="M44" i="10"/>
  <c r="L44" i="10"/>
  <c r="K44" i="10"/>
  <c r="N43" i="10"/>
  <c r="M43" i="10"/>
  <c r="L43" i="10"/>
  <c r="K43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6" i="10"/>
  <c r="L6" i="10"/>
  <c r="L7" i="10" l="1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6" i="10"/>
  <c r="E378" i="7" l="1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46" i="7"/>
  <c r="E345" i="7"/>
  <c r="E344" i="7"/>
  <c r="E343" i="7"/>
  <c r="E342" i="7"/>
  <c r="E341" i="7"/>
  <c r="E340" i="7"/>
  <c r="E339" i="7"/>
  <c r="E338" i="7"/>
  <c r="E337" i="7"/>
  <c r="E336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M22" i="11"/>
  <c r="L22" i="11"/>
  <c r="K19" i="11" l="1"/>
  <c r="K9" i="11"/>
  <c r="K14" i="11"/>
  <c r="K20" i="11" l="1"/>
  <c r="K21" i="11"/>
  <c r="K10" i="11"/>
  <c r="K15" i="11"/>
  <c r="K11" i="11" l="1"/>
  <c r="K16" i="11"/>
  <c r="K12" i="11" l="1"/>
  <c r="K17" i="11"/>
  <c r="K13" i="11" l="1"/>
  <c r="K18" i="11"/>
  <c r="K22" i="11" l="1"/>
</calcChain>
</file>

<file path=xl/sharedStrings.xml><?xml version="1.0" encoding="utf-8"?>
<sst xmlns="http://schemas.openxmlformats.org/spreadsheetml/2006/main" count="218" uniqueCount="67">
  <si>
    <t>Número del escalón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</si>
  <si>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</si>
  <si>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</si>
  <si>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</si>
  <si>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</si>
  <si>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</si>
  <si>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</si>
  <si>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</si>
  <si>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</si>
  <si>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</si>
  <si>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</si>
  <si>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</si>
  <si>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</si>
  <si>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</si>
  <si>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</si>
  <si>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</si>
  <si>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</si>
  <si>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</si>
  <si>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</si>
  <si>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Potencia vs. Frecuencia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</si>
  <si>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</si>
  <si>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</si>
  <si>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>Potencia nominal:</t>
  </si>
  <si>
    <t xml:space="preserve">REPORTAR EL PROTOCOLO USADO (A O B). </t>
  </si>
  <si>
    <t>Señal en donde se aplicó el escalón(frecuencia- F- , Referencia de la frecuencia- Fref-)</t>
  </si>
  <si>
    <t>Descripción: En este campo se incluyen los datos asociados al cálculo del estatismo. Aplica para protocolo A y B.</t>
  </si>
  <si>
    <t>Valor inicial variable a modificar
(F, Fref)</t>
  </si>
  <si>
    <t>Valor Final variable a modificar
(F, Fref)</t>
  </si>
  <si>
    <t>Valor inicial frecuencia (Hz)</t>
  </si>
  <si>
    <t>Valor Final Frecuencia (Hz)</t>
  </si>
  <si>
    <t>Tiempo de establecimiento</t>
  </si>
  <si>
    <t>Tiempo de respuesta inicial</t>
  </si>
  <si>
    <t>Promedio tiempo de establecimiento</t>
  </si>
  <si>
    <t>Promedio  tiempo de respuesta inicial</t>
  </si>
  <si>
    <t>Anexo 1 Acuerdo 1224</t>
  </si>
  <si>
    <t>60-60,2Hz</t>
  </si>
  <si>
    <t>B</t>
  </si>
  <si>
    <t>interna</t>
  </si>
  <si>
    <t>Hora</t>
  </si>
  <si>
    <t>V -  Frecuencia - PPC/PPC_2</t>
  </si>
  <si>
    <t>V 2 -  Potencia activa - PPC/PPC_2</t>
  </si>
  <si>
    <t>Timestamp</t>
  </si>
  <si>
    <t>Fecha</t>
  </si>
  <si>
    <t>60,2-60,4Hz</t>
  </si>
  <si>
    <t>Escalon frecuencia</t>
  </si>
  <si>
    <t>60,4-60,6Hz</t>
  </si>
  <si>
    <t>60,6-60,8Hz</t>
  </si>
  <si>
    <t>60,8-61Hz</t>
  </si>
  <si>
    <t>Escalon ascendente</t>
  </si>
  <si>
    <t>60-60,2 hz</t>
  </si>
  <si>
    <t>Frecuencia (Hz)</t>
  </si>
  <si>
    <t>Banda establecimiento 3%</t>
  </si>
  <si>
    <t>Banda respuesta 3%</t>
  </si>
  <si>
    <t>Escalon descendente</t>
  </si>
  <si>
    <t>60,2-60 hz</t>
  </si>
  <si>
    <t>Tr</t>
  </si>
  <si>
    <t>Te</t>
  </si>
  <si>
    <t>Gráfica Frecuencia vs tiempo</t>
  </si>
  <si>
    <t>Gráfica Potencia vs. Tiempo</t>
  </si>
  <si>
    <t>60- 59,8Hz</t>
  </si>
  <si>
    <t>59,8-59,6Hz</t>
  </si>
  <si>
    <t>59,6-59,4Hz</t>
  </si>
  <si>
    <t>59,4-59,2Hz</t>
  </si>
  <si>
    <t>59,2-59Hz</t>
  </si>
  <si>
    <t>NA</t>
  </si>
  <si>
    <t>No</t>
  </si>
  <si>
    <t>Se aplico en la logica interna del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</si>
</sst>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\ h:mm:ss"/>
    <numFmt numFmtId="165" formatCode="h:mm:ss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2" borderId="0" xfId="0" applyFont="1" applyFill="1"/>
    <xf numFmtId="0" fontId="1" fillId="0" borderId="0" xfId="0" applyFont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1" applyNumberFormat="1" applyFont="1" applyBorder="1"/>
    <xf numFmtId="22" fontId="0" fillId="0" borderId="0" xfId="0" applyNumberFormat="1"/>
    <xf numFmtId="164" fontId="0" fillId="0" borderId="0" xfId="0" applyNumberFormat="1"/>
    <xf numFmtId="4" fontId="0" fillId="0" borderId="0" xfId="0" applyNumberFormat="1"/>
    <xf numFmtId="21" fontId="0" fillId="0" borderId="0" xfId="0" applyNumberFormat="1"/>
    <xf numFmtId="0" fontId="4" fillId="0" borderId="0" xfId="0" applyFont="1"/>
    <xf numFmtId="14" fontId="0" fillId="0" borderId="0" xfId="0" applyNumberFormat="1"/>
    <xf numFmtId="19" fontId="0" fillId="0" borderId="0" xfId="0" applyNumberFormat="1"/>
    <xf numFmtId="0" fontId="1" fillId="0" borderId="1" xfId="0" applyFont="1" applyBorder="1" applyAlignment="1">
      <alignment horizontal="center"/>
    </xf>
    <xf numFmtId="14" fontId="5" fillId="0" borderId="0" xfId="0" applyNumberFormat="1" applyFont="1"/>
    <xf numFmtId="19" fontId="5" fillId="0" borderId="0" xfId="0" applyNumberFormat="1" applyFont="1"/>
    <xf numFmtId="165" fontId="0" fillId="0" borderId="0" xfId="0" applyNumberFormat="1"/>
    <xf numFmtId="165" fontId="4" fillId="0" borderId="0" xfId="0" applyNumberFormat="1" applyFont="1"/>
    <xf numFmtId="165" fontId="5" fillId="0" borderId="0" xfId="0" applyNumberFormat="1" applyFont="1"/>
    <xf numFmtId="165" fontId="3" fillId="0" borderId="1" xfId="0" applyNumberFormat="1" applyFont="1" applyBorder="1"/>
    <xf numFmtId="165" fontId="5" fillId="0" borderId="1" xfId="0" applyNumberFormat="1" applyFont="1" applyBorder="1"/>
    <xf numFmtId="165" fontId="0" fillId="3" borderId="0" xfId="0" applyNumberFormat="1" applyFill="1"/>
    <xf numFmtId="0" fontId="0" fillId="3" borderId="0" xfId="0" applyFill="1"/>
    <xf numFmtId="165" fontId="0" fillId="4" borderId="0" xfId="0" applyNumberFormat="1" applyFill="1"/>
    <xf numFmtId="0" fontId="0" fillId="4" borderId="0" xfId="0" applyFill="1"/>
    <xf numFmtId="0" fontId="3" fillId="0" borderId="0" xfId="0" applyFont="1"/>
    <xf numFmtId="165" fontId="0" fillId="0" borderId="0" xfId="0" applyNumberFormat="1" applyFill="1"/>
    <xf numFmtId="0" fontId="0" fillId="0" borderId="0" xfId="0" applyFill="1"/>
    <xf numFmtId="14" fontId="0" fillId="3" borderId="0" xfId="0" applyNumberFormat="1" applyFill="1"/>
    <xf numFmtId="14" fontId="0" fillId="4" borderId="0" xfId="0" applyNumberFormat="1" applyFill="1"/>
    <xf numFmtId="165" fontId="5" fillId="3" borderId="0" xfId="0" applyNumberFormat="1" applyFont="1" applyFill="1"/>
    <xf numFmtId="14" fontId="5" fillId="3" borderId="0" xfId="0" applyNumberFormat="1" applyFont="1" applyFill="1"/>
    <xf numFmtId="165" fontId="5" fillId="4" borderId="0" xfId="0" applyNumberFormat="1" applyFont="1" applyFill="1"/>
    <xf numFmtId="14" fontId="5" fillId="4" borderId="0" xfId="0" applyNumberFormat="1" applyFont="1" applyFill="1"/>
    <xf numFmtId="0" fontId="0" fillId="0" borderId="0" xfId="0" applyFont="1" applyAlignment="1"/>
    <xf numFmtId="0" fontId="0" fillId="3" borderId="0" xfId="0" applyFont="1" applyFill="1" applyAlignment="1"/>
    <xf numFmtId="0" fontId="3" fillId="3" borderId="0" xfId="0" applyFont="1" applyFill="1"/>
    <xf numFmtId="0" fontId="0" fillId="4" borderId="0" xfId="0" applyFont="1" applyFill="1" applyAlignment="1"/>
    <xf numFmtId="0" fontId="3" fillId="4" borderId="0" xfId="0" applyFont="1" applyFill="1"/>
    <xf numFmtId="165" fontId="5" fillId="0" borderId="0" xfId="0" applyNumberFormat="1" applyFont="1" applyFill="1"/>
    <xf numFmtId="14" fontId="5" fillId="0" borderId="0" xfId="0" applyNumberFormat="1" applyFont="1" applyFill="1"/>
    <xf numFmtId="165" fontId="5" fillId="5" borderId="0" xfId="0" applyNumberFormat="1" applyFont="1" applyFill="1"/>
    <xf numFmtId="14" fontId="5" fillId="5" borderId="0" xfId="0" applyNumberFormat="1" applyFont="1" applyFill="1"/>
    <xf numFmtId="165" fontId="0" fillId="5" borderId="0" xfId="0" applyNumberFormat="1" applyFill="1"/>
    <xf numFmtId="0" fontId="0" fillId="5" borderId="0" xfId="0" applyFill="1"/>
    <xf numFmtId="0" fontId="1" fillId="0" borderId="1" xfId="0" applyFont="1" applyBorder="1" applyAlignment="1">
      <alignment horizontal="center" wrapText="1"/>
    </xf>
    <xf numFmtId="0" fontId="0" fillId="0" borderId="0" xfId="0" applyFont="1" applyFill="1" applyAlignment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5F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establecimiento'!$H$6:$H$36</c:f>
              <c:numCache>
                <c:formatCode>h:mm:ss.000</c:formatCode>
                <c:ptCount val="31"/>
                <c:pt idx="0">
                  <c:v>44765.55699834491</c:v>
                </c:pt>
                <c:pt idx="1">
                  <c:v>44765.557009965276</c:v>
                </c:pt>
                <c:pt idx="2">
                  <c:v>44765.557021574074</c:v>
                </c:pt>
                <c:pt idx="3">
                  <c:v>44765.557033194447</c:v>
                </c:pt>
                <c:pt idx="4">
                  <c:v>44765.557033206016</c:v>
                </c:pt>
                <c:pt idx="5">
                  <c:v>44765.557044803238</c:v>
                </c:pt>
                <c:pt idx="6">
                  <c:v>44765.557057002312</c:v>
                </c:pt>
                <c:pt idx="7">
                  <c:v>44765.557057256941</c:v>
                </c:pt>
                <c:pt idx="8">
                  <c:v>44765.557068842594</c:v>
                </c:pt>
                <c:pt idx="9">
                  <c:v>44765.557080462961</c:v>
                </c:pt>
                <c:pt idx="10">
                  <c:v>44765.557080474537</c:v>
                </c:pt>
                <c:pt idx="11">
                  <c:v>44765.557092083334</c:v>
                </c:pt>
                <c:pt idx="12">
                  <c:v>44765.557103692132</c:v>
                </c:pt>
                <c:pt idx="13">
                  <c:v>44765.557115300922</c:v>
                </c:pt>
                <c:pt idx="14">
                  <c:v>44765.557115312498</c:v>
                </c:pt>
                <c:pt idx="15">
                  <c:v>44765.55712690972</c:v>
                </c:pt>
                <c:pt idx="16">
                  <c:v>44765.55713854167</c:v>
                </c:pt>
                <c:pt idx="17">
                  <c:v>44765.557150162036</c:v>
                </c:pt>
                <c:pt idx="18">
                  <c:v>44765.557161770834</c:v>
                </c:pt>
                <c:pt idx="19">
                  <c:v>44765.55716178241</c:v>
                </c:pt>
                <c:pt idx="20">
                  <c:v>44765.557173379631</c:v>
                </c:pt>
                <c:pt idx="21">
                  <c:v>44765.5571733912</c:v>
                </c:pt>
                <c:pt idx="22">
                  <c:v>44765.557184988429</c:v>
                </c:pt>
                <c:pt idx="23">
                  <c:v>44765.557196608795</c:v>
                </c:pt>
                <c:pt idx="24">
                  <c:v>44765.557208229169</c:v>
                </c:pt>
                <c:pt idx="25">
                  <c:v>44765.55721983796</c:v>
                </c:pt>
                <c:pt idx="26">
                  <c:v>44765.557231446757</c:v>
                </c:pt>
                <c:pt idx="27">
                  <c:v>44765.557243067131</c:v>
                </c:pt>
                <c:pt idx="28">
                  <c:v>44765.557254687497</c:v>
                </c:pt>
                <c:pt idx="29">
                  <c:v>44765.557266296295</c:v>
                </c:pt>
                <c:pt idx="30">
                  <c:v>44765.557277916669</c:v>
                </c:pt>
              </c:numCache>
            </c:numRef>
          </c:cat>
          <c:val>
            <c:numRef>
              <c:f>'Tiempo de establecimiento'!$I$6:$I$36</c:f>
              <c:numCache>
                <c:formatCode>General</c:formatCode>
                <c:ptCount val="31"/>
                <c:pt idx="0">
                  <c:v>6.0064601898193359</c:v>
                </c:pt>
                <c:pt idx="1">
                  <c:v>6.006659984588623</c:v>
                </c:pt>
                <c:pt idx="2" formatCode="#,##0.00">
                  <c:v>6.0064301490783691</c:v>
                </c:pt>
                <c:pt idx="3">
                  <c:v>6.0068202018737793</c:v>
                </c:pt>
                <c:pt idx="4">
                  <c:v>6.0068202018737793</c:v>
                </c:pt>
                <c:pt idx="5">
                  <c:v>6.0072197914123535</c:v>
                </c:pt>
                <c:pt idx="6">
                  <c:v>6.0072197914123535</c:v>
                </c:pt>
                <c:pt idx="7">
                  <c:v>6.0072197914123535</c:v>
                </c:pt>
                <c:pt idx="8">
                  <c:v>6.0072197914123535</c:v>
                </c:pt>
                <c:pt idx="9">
                  <c:v>6.0060100555419922</c:v>
                </c:pt>
                <c:pt idx="10">
                  <c:v>6.0060100555419922</c:v>
                </c:pt>
                <c:pt idx="11">
                  <c:v>5.8162498474121094</c:v>
                </c:pt>
                <c:pt idx="12">
                  <c:v>5.8162498474121094</c:v>
                </c:pt>
                <c:pt idx="13">
                  <c:v>5.4047698974609375</c:v>
                </c:pt>
                <c:pt idx="14">
                  <c:v>5.4047698974609375</c:v>
                </c:pt>
                <c:pt idx="15">
                  <c:v>5.1542601585388184</c:v>
                </c:pt>
                <c:pt idx="16">
                  <c:v>5.0613698959350586</c:v>
                </c:pt>
                <c:pt idx="17">
                  <c:v>5.0011801719665527</c:v>
                </c:pt>
                <c:pt idx="18">
                  <c:v>5.0011801719665527</c:v>
                </c:pt>
                <c:pt idx="19">
                  <c:v>5.0011801719665527</c:v>
                </c:pt>
                <c:pt idx="20">
                  <c:v>4.9671001434326172</c:v>
                </c:pt>
                <c:pt idx="21">
                  <c:v>4.9671001434326172</c:v>
                </c:pt>
                <c:pt idx="22">
                  <c:v>4.9637298583984375</c:v>
                </c:pt>
                <c:pt idx="23">
                  <c:v>4.9637298583984375</c:v>
                </c:pt>
                <c:pt idx="24">
                  <c:v>4.9776701927185059</c:v>
                </c:pt>
                <c:pt idx="25">
                  <c:v>4.9847497940063477</c:v>
                </c:pt>
                <c:pt idx="26">
                  <c:v>4.9846100807189941</c:v>
                </c:pt>
                <c:pt idx="27">
                  <c:v>4.9848098754882813</c:v>
                </c:pt>
                <c:pt idx="28">
                  <c:v>4.9852099418640137</c:v>
                </c:pt>
                <c:pt idx="29">
                  <c:v>4.9852099418640137</c:v>
                </c:pt>
                <c:pt idx="30">
                  <c:v>4.9846501350402832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D-4098-9DCD-217C8AFB5BB2}"/>
            </c:ext>
          </c:extLst>
        </c:ser>
        <c:ser>
          <c:idx val="0"/>
          <c:order val="1"/>
          <c:spPr>
            <a:ln w="190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'Tiempo de establecimiento'!$K$6:$K$36</c:f>
              <c:numCache>
                <c:formatCode>General</c:formatCode>
                <c:ptCount val="31"/>
                <c:pt idx="0">
                  <c:v>4.9545500000000002</c:v>
                </c:pt>
                <c:pt idx="1">
                  <c:v>4.9545500000000002</c:v>
                </c:pt>
                <c:pt idx="2">
                  <c:v>4.9545500000000002</c:v>
                </c:pt>
                <c:pt idx="3">
                  <c:v>4.9545500000000002</c:v>
                </c:pt>
                <c:pt idx="4">
                  <c:v>4.9545500000000002</c:v>
                </c:pt>
                <c:pt idx="5">
                  <c:v>4.9545500000000002</c:v>
                </c:pt>
                <c:pt idx="6">
                  <c:v>4.9545500000000002</c:v>
                </c:pt>
                <c:pt idx="7">
                  <c:v>4.9545500000000002</c:v>
                </c:pt>
                <c:pt idx="8">
                  <c:v>4.9545500000000002</c:v>
                </c:pt>
                <c:pt idx="9">
                  <c:v>4.9545500000000002</c:v>
                </c:pt>
                <c:pt idx="10">
                  <c:v>4.9545500000000002</c:v>
                </c:pt>
                <c:pt idx="11">
                  <c:v>4.9545500000000002</c:v>
                </c:pt>
                <c:pt idx="12">
                  <c:v>4.9545500000000002</c:v>
                </c:pt>
                <c:pt idx="13">
                  <c:v>4.9545500000000002</c:v>
                </c:pt>
                <c:pt idx="14">
                  <c:v>4.9545500000000002</c:v>
                </c:pt>
                <c:pt idx="15">
                  <c:v>4.9545500000000002</c:v>
                </c:pt>
                <c:pt idx="16">
                  <c:v>4.9545500000000002</c:v>
                </c:pt>
                <c:pt idx="17">
                  <c:v>4.9545500000000002</c:v>
                </c:pt>
                <c:pt idx="18">
                  <c:v>4.9545500000000002</c:v>
                </c:pt>
                <c:pt idx="19">
                  <c:v>4.9545500000000002</c:v>
                </c:pt>
                <c:pt idx="20">
                  <c:v>4.9545500000000002</c:v>
                </c:pt>
                <c:pt idx="21">
                  <c:v>4.9545500000000002</c:v>
                </c:pt>
                <c:pt idx="22">
                  <c:v>4.9545500000000002</c:v>
                </c:pt>
                <c:pt idx="23">
                  <c:v>4.9545500000000002</c:v>
                </c:pt>
                <c:pt idx="24">
                  <c:v>4.9545500000000002</c:v>
                </c:pt>
                <c:pt idx="25">
                  <c:v>4.9545500000000002</c:v>
                </c:pt>
                <c:pt idx="26">
                  <c:v>4.9545500000000002</c:v>
                </c:pt>
                <c:pt idx="27">
                  <c:v>4.9545500000000002</c:v>
                </c:pt>
                <c:pt idx="28">
                  <c:v>4.9545500000000002</c:v>
                </c:pt>
                <c:pt idx="29">
                  <c:v>4.9545500000000002</c:v>
                </c:pt>
                <c:pt idx="30">
                  <c:v>4.9545500000000002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D-4098-9DCD-217C8AFB5BB2}"/>
            </c:ext>
          </c:extLst>
        </c:ser>
        <c:ser>
          <c:idx val="2"/>
          <c:order val="2"/>
          <c:spPr>
            <a:ln w="190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'Tiempo de establecimiento'!$L$6:$L$36</c:f>
              <c:numCache>
                <c:formatCode>General</c:formatCode>
                <c:ptCount val="31"/>
                <c:pt idx="0">
                  <c:v>5.0154500000000004</c:v>
                </c:pt>
                <c:pt idx="1">
                  <c:v>5.0154500000000004</c:v>
                </c:pt>
                <c:pt idx="2">
                  <c:v>5.0154500000000004</c:v>
                </c:pt>
                <c:pt idx="3">
                  <c:v>5.0154500000000004</c:v>
                </c:pt>
                <c:pt idx="4">
                  <c:v>5.0154500000000004</c:v>
                </c:pt>
                <c:pt idx="5">
                  <c:v>5.0154500000000004</c:v>
                </c:pt>
                <c:pt idx="6">
                  <c:v>5.0154500000000004</c:v>
                </c:pt>
                <c:pt idx="7">
                  <c:v>5.0154500000000004</c:v>
                </c:pt>
                <c:pt idx="8">
                  <c:v>5.0154500000000004</c:v>
                </c:pt>
                <c:pt idx="9">
                  <c:v>5.0154500000000004</c:v>
                </c:pt>
                <c:pt idx="10">
                  <c:v>5.0154500000000004</c:v>
                </c:pt>
                <c:pt idx="11">
                  <c:v>5.0154500000000004</c:v>
                </c:pt>
                <c:pt idx="12">
                  <c:v>5.0154500000000004</c:v>
                </c:pt>
                <c:pt idx="13">
                  <c:v>5.0154500000000004</c:v>
                </c:pt>
                <c:pt idx="14">
                  <c:v>5.0154500000000004</c:v>
                </c:pt>
                <c:pt idx="15">
                  <c:v>5.0154500000000004</c:v>
                </c:pt>
                <c:pt idx="16">
                  <c:v>5.0154500000000004</c:v>
                </c:pt>
                <c:pt idx="17">
                  <c:v>5.0154500000000004</c:v>
                </c:pt>
                <c:pt idx="18">
                  <c:v>5.0154500000000004</c:v>
                </c:pt>
                <c:pt idx="19">
                  <c:v>5.0154500000000004</c:v>
                </c:pt>
                <c:pt idx="20">
                  <c:v>5.0154500000000004</c:v>
                </c:pt>
                <c:pt idx="21">
                  <c:v>5.0154500000000004</c:v>
                </c:pt>
                <c:pt idx="22">
                  <c:v>5.0154500000000004</c:v>
                </c:pt>
                <c:pt idx="23">
                  <c:v>5.0154500000000004</c:v>
                </c:pt>
                <c:pt idx="24">
                  <c:v>5.0154500000000004</c:v>
                </c:pt>
                <c:pt idx="25">
                  <c:v>5.0154500000000004</c:v>
                </c:pt>
                <c:pt idx="26">
                  <c:v>5.0154500000000004</c:v>
                </c:pt>
                <c:pt idx="27">
                  <c:v>5.0154500000000004</c:v>
                </c:pt>
                <c:pt idx="28">
                  <c:v>5.0154500000000004</c:v>
                </c:pt>
                <c:pt idx="29">
                  <c:v>5.0154500000000004</c:v>
                </c:pt>
                <c:pt idx="30">
                  <c:v>5.0154500000000004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D-4098-9DCD-217C8AFB5BB2}"/>
            </c:ext>
          </c:extLst>
        </c:ser>
        <c:ser>
          <c:idx val="3"/>
          <c:order val="3"/>
          <c:spPr>
            <a:ln w="19050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'Tiempo de establecimiento'!$M$6:$M$36</c:f>
              <c:numCache>
                <c:formatCode>General</c:formatCode>
                <c:ptCount val="31"/>
                <c:pt idx="0">
                  <c:v>5.9695499999999999</c:v>
                </c:pt>
                <c:pt idx="1">
                  <c:v>5.9695499999999999</c:v>
                </c:pt>
                <c:pt idx="2">
                  <c:v>5.9695499999999999</c:v>
                </c:pt>
                <c:pt idx="3">
                  <c:v>5.9695499999999999</c:v>
                </c:pt>
                <c:pt idx="4">
                  <c:v>5.9695499999999999</c:v>
                </c:pt>
                <c:pt idx="5">
                  <c:v>5.9695499999999999</c:v>
                </c:pt>
                <c:pt idx="6">
                  <c:v>5.9695499999999999</c:v>
                </c:pt>
                <c:pt idx="7">
                  <c:v>5.9695499999999999</c:v>
                </c:pt>
                <c:pt idx="8">
                  <c:v>5.9695499999999999</c:v>
                </c:pt>
                <c:pt idx="9">
                  <c:v>5.9695499999999999</c:v>
                </c:pt>
                <c:pt idx="10">
                  <c:v>5.9695499999999999</c:v>
                </c:pt>
                <c:pt idx="11">
                  <c:v>5.9695499999999999</c:v>
                </c:pt>
                <c:pt idx="12">
                  <c:v>5.9695499999999999</c:v>
                </c:pt>
                <c:pt idx="13">
                  <c:v>5.9695499999999999</c:v>
                </c:pt>
                <c:pt idx="14">
                  <c:v>5.9695499999999999</c:v>
                </c:pt>
                <c:pt idx="15">
                  <c:v>5.9695499999999999</c:v>
                </c:pt>
                <c:pt idx="16">
                  <c:v>5.9695499999999999</c:v>
                </c:pt>
                <c:pt idx="17">
                  <c:v>5.9695499999999999</c:v>
                </c:pt>
                <c:pt idx="18">
                  <c:v>5.9695499999999999</c:v>
                </c:pt>
                <c:pt idx="19">
                  <c:v>5.9695499999999999</c:v>
                </c:pt>
                <c:pt idx="20">
                  <c:v>5.9695499999999999</c:v>
                </c:pt>
                <c:pt idx="21">
                  <c:v>5.9695499999999999</c:v>
                </c:pt>
                <c:pt idx="22">
                  <c:v>5.9695499999999999</c:v>
                </c:pt>
                <c:pt idx="23">
                  <c:v>5.9695499999999999</c:v>
                </c:pt>
                <c:pt idx="24">
                  <c:v>5.9695499999999999</c:v>
                </c:pt>
                <c:pt idx="25">
                  <c:v>5.9695499999999999</c:v>
                </c:pt>
                <c:pt idx="26">
                  <c:v>5.9695499999999999</c:v>
                </c:pt>
                <c:pt idx="27">
                  <c:v>5.9695499999999999</c:v>
                </c:pt>
                <c:pt idx="28">
                  <c:v>5.9695499999999999</c:v>
                </c:pt>
                <c:pt idx="29">
                  <c:v>5.9695499999999999</c:v>
                </c:pt>
                <c:pt idx="30">
                  <c:v>5.9695499999999999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35-4C8B-A75B-E83074E865FA}"/>
            </c:ext>
          </c:extLst>
        </c:ser>
        <c:ser>
          <c:idx val="4"/>
          <c:order val="4"/>
          <c:spPr>
            <a:ln w="19050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'Tiempo de establecimiento'!$N$6:$N$36</c:f>
              <c:numCache>
                <c:formatCode>General</c:formatCode>
                <c:ptCount val="31"/>
                <c:pt idx="0">
                  <c:v>6.0304500000000001</c:v>
                </c:pt>
                <c:pt idx="1">
                  <c:v>6.0304500000000001</c:v>
                </c:pt>
                <c:pt idx="2">
                  <c:v>6.0304500000000001</c:v>
                </c:pt>
                <c:pt idx="3">
                  <c:v>6.0304500000000001</c:v>
                </c:pt>
                <c:pt idx="4">
                  <c:v>6.0304500000000001</c:v>
                </c:pt>
                <c:pt idx="5">
                  <c:v>6.0304500000000001</c:v>
                </c:pt>
                <c:pt idx="6">
                  <c:v>6.0304500000000001</c:v>
                </c:pt>
                <c:pt idx="7">
                  <c:v>6.0304500000000001</c:v>
                </c:pt>
                <c:pt idx="8">
                  <c:v>6.0304500000000001</c:v>
                </c:pt>
                <c:pt idx="9">
                  <c:v>6.0304500000000001</c:v>
                </c:pt>
                <c:pt idx="10">
                  <c:v>6.0304500000000001</c:v>
                </c:pt>
                <c:pt idx="11">
                  <c:v>6.0304500000000001</c:v>
                </c:pt>
                <c:pt idx="12">
                  <c:v>6.0304500000000001</c:v>
                </c:pt>
                <c:pt idx="13">
                  <c:v>6.0304500000000001</c:v>
                </c:pt>
                <c:pt idx="14">
                  <c:v>6.0304500000000001</c:v>
                </c:pt>
                <c:pt idx="15">
                  <c:v>6.0304500000000001</c:v>
                </c:pt>
                <c:pt idx="16">
                  <c:v>6.0304500000000001</c:v>
                </c:pt>
                <c:pt idx="17">
                  <c:v>6.0304500000000001</c:v>
                </c:pt>
                <c:pt idx="18">
                  <c:v>6.0304500000000001</c:v>
                </c:pt>
                <c:pt idx="19">
                  <c:v>6.0304500000000001</c:v>
                </c:pt>
                <c:pt idx="20">
                  <c:v>6.0304500000000001</c:v>
                </c:pt>
                <c:pt idx="21">
                  <c:v>6.0304500000000001</c:v>
                </c:pt>
                <c:pt idx="22">
                  <c:v>6.0304500000000001</c:v>
                </c:pt>
                <c:pt idx="23">
                  <c:v>6.0304500000000001</c:v>
                </c:pt>
                <c:pt idx="24">
                  <c:v>6.0304500000000001</c:v>
                </c:pt>
                <c:pt idx="25">
                  <c:v>6.0304500000000001</c:v>
                </c:pt>
                <c:pt idx="26">
                  <c:v>6.0304500000000001</c:v>
                </c:pt>
                <c:pt idx="27">
                  <c:v>6.0304500000000001</c:v>
                </c:pt>
                <c:pt idx="28">
                  <c:v>6.0304500000000001</c:v>
                </c:pt>
                <c:pt idx="29">
                  <c:v>6.0304500000000001</c:v>
                </c:pt>
                <c:pt idx="30">
                  <c:v>6.0304500000000001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35-4C8B-A75B-E83074E86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At val="0"/>
        <c:auto val="1"/>
        <c:lblAlgn val="ctr"/>
        <c:lblOffset val="50"/>
        <c:noMultiLvlLbl val="0"/>
      </c:catAx>
      <c:valAx>
        <c:axId val="469683711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estatismo'!$E$78:$E$105</c:f>
              <c:numCache>
                <c:formatCode>h:mm:ss.000</c:formatCode>
                <c:ptCount val="28"/>
                <c:pt idx="0">
                  <c:v>44765.542700740742</c:v>
                </c:pt>
                <c:pt idx="1">
                  <c:v>44765.542712349539</c:v>
                </c:pt>
                <c:pt idx="2">
                  <c:v>44765.542723946761</c:v>
                </c:pt>
                <c:pt idx="3">
                  <c:v>44765.542735555558</c:v>
                </c:pt>
                <c:pt idx="4">
                  <c:v>44765.542747164349</c:v>
                </c:pt>
                <c:pt idx="5">
                  <c:v>44765.542754629627</c:v>
                </c:pt>
                <c:pt idx="6">
                  <c:v>44765.542763912039</c:v>
                </c:pt>
                <c:pt idx="7">
                  <c:v>44765.542770370368</c:v>
                </c:pt>
                <c:pt idx="8">
                  <c:v>44765.54278541667</c:v>
                </c:pt>
                <c:pt idx="9">
                  <c:v>44765.54279702546</c:v>
                </c:pt>
                <c:pt idx="10">
                  <c:v>44765.54280894676</c:v>
                </c:pt>
                <c:pt idx="11">
                  <c:v>44765.542820555558</c:v>
                </c:pt>
                <c:pt idx="12">
                  <c:v>44765.54283215278</c:v>
                </c:pt>
                <c:pt idx="13">
                  <c:v>44765.542843750001</c:v>
                </c:pt>
                <c:pt idx="14">
                  <c:v>44765.542855347223</c:v>
                </c:pt>
                <c:pt idx="15">
                  <c:v>44765.542866956021</c:v>
                </c:pt>
                <c:pt idx="16">
                  <c:v>44765.542878564818</c:v>
                </c:pt>
                <c:pt idx="17">
                  <c:v>44765.54289016204</c:v>
                </c:pt>
                <c:pt idx="18">
                  <c:v>44765.54290177083</c:v>
                </c:pt>
                <c:pt idx="19">
                  <c:v>44765.542913368059</c:v>
                </c:pt>
                <c:pt idx="20">
                  <c:v>44765.542924965281</c:v>
                </c:pt>
                <c:pt idx="21">
                  <c:v>44765.542936562502</c:v>
                </c:pt>
                <c:pt idx="22">
                  <c:v>44765.542948171293</c:v>
                </c:pt>
                <c:pt idx="23">
                  <c:v>44765.542959768522</c:v>
                </c:pt>
                <c:pt idx="24">
                  <c:v>44765.542971365743</c:v>
                </c:pt>
                <c:pt idx="25">
                  <c:v>44765.542982974534</c:v>
                </c:pt>
                <c:pt idx="26">
                  <c:v>44765.542994571762</c:v>
                </c:pt>
                <c:pt idx="27">
                  <c:v>44765.543007094908</c:v>
                </c:pt>
              </c:numCache>
            </c:numRef>
          </c:cat>
          <c:val>
            <c:numRef>
              <c:f>'Gráficas cálculo estatismo'!$G$78:$G$105</c:f>
              <c:numCache>
                <c:formatCode>General</c:formatCode>
                <c:ptCount val="28"/>
                <c:pt idx="0">
                  <c:v>9.785090446472168</c:v>
                </c:pt>
                <c:pt idx="1">
                  <c:v>9.7847003936767578</c:v>
                </c:pt>
                <c:pt idx="2">
                  <c:v>9.7838401794433594</c:v>
                </c:pt>
                <c:pt idx="3">
                  <c:v>9.5807304382324219</c:v>
                </c:pt>
                <c:pt idx="4">
                  <c:v>9.5807304382324219</c:v>
                </c:pt>
                <c:pt idx="5">
                  <c:v>9.0886297225952148</c:v>
                </c:pt>
                <c:pt idx="6">
                  <c:v>9.0886297225952148</c:v>
                </c:pt>
                <c:pt idx="7">
                  <c:v>8.8145999908447266</c:v>
                </c:pt>
                <c:pt idx="8">
                  <c:v>8.8145999908447266</c:v>
                </c:pt>
                <c:pt idx="9">
                  <c:v>8.6580896377563477</c:v>
                </c:pt>
                <c:pt idx="10">
                  <c:v>8.6223897933959961</c:v>
                </c:pt>
                <c:pt idx="11">
                  <c:v>8.513850212097168</c:v>
                </c:pt>
                <c:pt idx="12">
                  <c:v>8.5066995620727539</c:v>
                </c:pt>
                <c:pt idx="13">
                  <c:v>8.5066995620727539</c:v>
                </c:pt>
                <c:pt idx="14">
                  <c:v>8.5478296279907227</c:v>
                </c:pt>
                <c:pt idx="15">
                  <c:v>8.5739498138427734</c:v>
                </c:pt>
                <c:pt idx="16">
                  <c:v>8.5739498138427734</c:v>
                </c:pt>
                <c:pt idx="17">
                  <c:v>8.6056699752807617</c:v>
                </c:pt>
                <c:pt idx="18">
                  <c:v>8.5956897735595703</c:v>
                </c:pt>
                <c:pt idx="19">
                  <c:v>8.5960798263549805</c:v>
                </c:pt>
                <c:pt idx="20">
                  <c:v>8.5960798263549805</c:v>
                </c:pt>
                <c:pt idx="21">
                  <c:v>8.5960798263549805</c:v>
                </c:pt>
                <c:pt idx="22">
                  <c:v>8.5955696105957031</c:v>
                </c:pt>
                <c:pt idx="23">
                  <c:v>8.5958900451660156</c:v>
                </c:pt>
                <c:pt idx="24">
                  <c:v>8.5958900451660156</c:v>
                </c:pt>
                <c:pt idx="25">
                  <c:v>8.5956497192382813</c:v>
                </c:pt>
                <c:pt idx="26">
                  <c:v>8.5953702926635742</c:v>
                </c:pt>
                <c:pt idx="27">
                  <c:v>8.5959196090698242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1-4C06-ACD1-5659B614E451}"/>
            </c:ext>
          </c:extLst>
        </c:ser>
        <c:ser>
          <c:idx val="0"/>
          <c:order val="1"/>
          <c:tx>
            <c:strRef>
              <c:f>'Gráficas cálculo estatismo'!$H$78:$H$80</c:f>
              <c:strCache>
                <c:ptCount val="3"/>
                <c:pt idx="0">
                  <c:v>9,82779</c:v>
                </c:pt>
                <c:pt idx="1">
                  <c:v>9,82779</c:v>
                </c:pt>
                <c:pt idx="2">
                  <c:v>9,82779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estatismo'!$H$78:$H$105</c:f>
              <c:numCache>
                <c:formatCode>General</c:formatCode>
                <c:ptCount val="28"/>
                <c:pt idx="0">
                  <c:v>9.8277900000000002</c:v>
                </c:pt>
                <c:pt idx="1">
                  <c:v>9.8277900000000002</c:v>
                </c:pt>
                <c:pt idx="2">
                  <c:v>9.8277900000000002</c:v>
                </c:pt>
                <c:pt idx="3">
                  <c:v>9.8277900000000002</c:v>
                </c:pt>
                <c:pt idx="4">
                  <c:v>9.8277900000000002</c:v>
                </c:pt>
                <c:pt idx="5">
                  <c:v>9.8277900000000002</c:v>
                </c:pt>
                <c:pt idx="6">
                  <c:v>9.8277900000000002</c:v>
                </c:pt>
                <c:pt idx="7">
                  <c:v>9.8277900000000002</c:v>
                </c:pt>
                <c:pt idx="8">
                  <c:v>9.8277900000000002</c:v>
                </c:pt>
                <c:pt idx="9">
                  <c:v>9.8277900000000002</c:v>
                </c:pt>
                <c:pt idx="10">
                  <c:v>9.8277900000000002</c:v>
                </c:pt>
                <c:pt idx="11">
                  <c:v>9.8277900000000002</c:v>
                </c:pt>
                <c:pt idx="12">
                  <c:v>9.8277900000000002</c:v>
                </c:pt>
                <c:pt idx="13">
                  <c:v>9.8277900000000002</c:v>
                </c:pt>
                <c:pt idx="14">
                  <c:v>9.8277900000000002</c:v>
                </c:pt>
                <c:pt idx="15">
                  <c:v>9.8277900000000002</c:v>
                </c:pt>
                <c:pt idx="16">
                  <c:v>9.8277900000000002</c:v>
                </c:pt>
                <c:pt idx="17">
                  <c:v>9.8277900000000002</c:v>
                </c:pt>
                <c:pt idx="18">
                  <c:v>9.8277900000000002</c:v>
                </c:pt>
                <c:pt idx="19">
                  <c:v>9.8277900000000002</c:v>
                </c:pt>
                <c:pt idx="20">
                  <c:v>9.8277900000000002</c:v>
                </c:pt>
                <c:pt idx="21">
                  <c:v>9.8277900000000002</c:v>
                </c:pt>
                <c:pt idx="22">
                  <c:v>9.8277900000000002</c:v>
                </c:pt>
                <c:pt idx="23">
                  <c:v>9.8277900000000002</c:v>
                </c:pt>
                <c:pt idx="24">
                  <c:v>9.8277900000000002</c:v>
                </c:pt>
                <c:pt idx="25">
                  <c:v>9.8277900000000002</c:v>
                </c:pt>
                <c:pt idx="26">
                  <c:v>9.8277900000000002</c:v>
                </c:pt>
                <c:pt idx="27">
                  <c:v>9.8277900000000002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B-429B-8BFE-CB2D953ADA76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estatismo'!$I$78:$I$105</c:f>
              <c:numCache>
                <c:formatCode>General</c:formatCode>
                <c:ptCount val="28"/>
                <c:pt idx="0">
                  <c:v>9.7562099999999994</c:v>
                </c:pt>
                <c:pt idx="1">
                  <c:v>9.7562099999999994</c:v>
                </c:pt>
                <c:pt idx="2">
                  <c:v>9.7562099999999994</c:v>
                </c:pt>
                <c:pt idx="3">
                  <c:v>9.7562099999999994</c:v>
                </c:pt>
                <c:pt idx="4">
                  <c:v>9.7562099999999994</c:v>
                </c:pt>
                <c:pt idx="5">
                  <c:v>9.7562099999999994</c:v>
                </c:pt>
                <c:pt idx="6">
                  <c:v>9.7562099999999994</c:v>
                </c:pt>
                <c:pt idx="7">
                  <c:v>9.7562099999999994</c:v>
                </c:pt>
                <c:pt idx="8">
                  <c:v>9.7562099999999994</c:v>
                </c:pt>
                <c:pt idx="9">
                  <c:v>9.7562099999999994</c:v>
                </c:pt>
                <c:pt idx="10">
                  <c:v>9.7562099999999994</c:v>
                </c:pt>
                <c:pt idx="11">
                  <c:v>9.7562099999999994</c:v>
                </c:pt>
                <c:pt idx="12">
                  <c:v>9.7562099999999994</c:v>
                </c:pt>
                <c:pt idx="13">
                  <c:v>9.7562099999999994</c:v>
                </c:pt>
                <c:pt idx="14">
                  <c:v>9.7562099999999994</c:v>
                </c:pt>
                <c:pt idx="15">
                  <c:v>9.7562099999999994</c:v>
                </c:pt>
                <c:pt idx="16">
                  <c:v>9.7562099999999994</c:v>
                </c:pt>
                <c:pt idx="17">
                  <c:v>9.7562099999999994</c:v>
                </c:pt>
                <c:pt idx="18">
                  <c:v>9.7562099999999994</c:v>
                </c:pt>
                <c:pt idx="19">
                  <c:v>9.7562099999999994</c:v>
                </c:pt>
                <c:pt idx="20">
                  <c:v>9.7562099999999994</c:v>
                </c:pt>
                <c:pt idx="21">
                  <c:v>9.7562099999999994</c:v>
                </c:pt>
                <c:pt idx="22">
                  <c:v>9.7562099999999994</c:v>
                </c:pt>
                <c:pt idx="23">
                  <c:v>9.7562099999999994</c:v>
                </c:pt>
                <c:pt idx="24">
                  <c:v>9.7562099999999994</c:v>
                </c:pt>
                <c:pt idx="25">
                  <c:v>9.7562099999999994</c:v>
                </c:pt>
                <c:pt idx="26">
                  <c:v>9.7562099999999994</c:v>
                </c:pt>
                <c:pt idx="27">
                  <c:v>9.7562099999999994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B-429B-8BFE-CB2D953ADA76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estatismo'!$J$78:$J$105</c:f>
              <c:numCache>
                <c:formatCode>General</c:formatCode>
                <c:ptCount val="28"/>
                <c:pt idx="0">
                  <c:v>8.6347900000000006</c:v>
                </c:pt>
                <c:pt idx="1">
                  <c:v>8.6347900000000006</c:v>
                </c:pt>
                <c:pt idx="2">
                  <c:v>8.6347900000000006</c:v>
                </c:pt>
                <c:pt idx="3">
                  <c:v>8.6347900000000006</c:v>
                </c:pt>
                <c:pt idx="4">
                  <c:v>8.6347900000000006</c:v>
                </c:pt>
                <c:pt idx="5">
                  <c:v>8.6347900000000006</c:v>
                </c:pt>
                <c:pt idx="6">
                  <c:v>8.6347900000000006</c:v>
                </c:pt>
                <c:pt idx="7">
                  <c:v>8.6347900000000006</c:v>
                </c:pt>
                <c:pt idx="8">
                  <c:v>8.6347900000000006</c:v>
                </c:pt>
                <c:pt idx="9">
                  <c:v>8.6347900000000006</c:v>
                </c:pt>
                <c:pt idx="10">
                  <c:v>8.6347900000000006</c:v>
                </c:pt>
                <c:pt idx="11">
                  <c:v>8.6347900000000006</c:v>
                </c:pt>
                <c:pt idx="12">
                  <c:v>8.6347900000000006</c:v>
                </c:pt>
                <c:pt idx="13">
                  <c:v>8.6347900000000006</c:v>
                </c:pt>
                <c:pt idx="14">
                  <c:v>8.6347900000000006</c:v>
                </c:pt>
                <c:pt idx="15">
                  <c:v>8.6347900000000006</c:v>
                </c:pt>
                <c:pt idx="16">
                  <c:v>8.6347900000000006</c:v>
                </c:pt>
                <c:pt idx="17">
                  <c:v>8.6347900000000006</c:v>
                </c:pt>
                <c:pt idx="18">
                  <c:v>8.6347900000000006</c:v>
                </c:pt>
                <c:pt idx="19">
                  <c:v>8.6347900000000006</c:v>
                </c:pt>
                <c:pt idx="20">
                  <c:v>8.6347900000000006</c:v>
                </c:pt>
                <c:pt idx="21">
                  <c:v>8.6347900000000006</c:v>
                </c:pt>
                <c:pt idx="22">
                  <c:v>8.6347900000000006</c:v>
                </c:pt>
                <c:pt idx="23">
                  <c:v>8.6347900000000006</c:v>
                </c:pt>
                <c:pt idx="24">
                  <c:v>8.6347900000000006</c:v>
                </c:pt>
                <c:pt idx="25">
                  <c:v>8.6347900000000006</c:v>
                </c:pt>
                <c:pt idx="26">
                  <c:v>8.6347900000000006</c:v>
                </c:pt>
                <c:pt idx="27">
                  <c:v>8.6347900000000006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B-429B-8BFE-CB2D953ADA76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estatismo'!$K$78:$K$105</c:f>
              <c:numCache>
                <c:formatCode>General</c:formatCode>
                <c:ptCount val="28"/>
                <c:pt idx="0">
                  <c:v>8.5632099999999998</c:v>
                </c:pt>
                <c:pt idx="1">
                  <c:v>8.5632099999999998</c:v>
                </c:pt>
                <c:pt idx="2">
                  <c:v>8.5632099999999998</c:v>
                </c:pt>
                <c:pt idx="3">
                  <c:v>8.5632099999999998</c:v>
                </c:pt>
                <c:pt idx="4">
                  <c:v>8.5632099999999998</c:v>
                </c:pt>
                <c:pt idx="5">
                  <c:v>8.5632099999999998</c:v>
                </c:pt>
                <c:pt idx="6">
                  <c:v>8.5632099999999998</c:v>
                </c:pt>
                <c:pt idx="7">
                  <c:v>8.5632099999999998</c:v>
                </c:pt>
                <c:pt idx="8">
                  <c:v>8.5632099999999998</c:v>
                </c:pt>
                <c:pt idx="9">
                  <c:v>8.5632099999999998</c:v>
                </c:pt>
                <c:pt idx="10">
                  <c:v>8.5632099999999998</c:v>
                </c:pt>
                <c:pt idx="11">
                  <c:v>8.5632099999999998</c:v>
                </c:pt>
                <c:pt idx="12">
                  <c:v>8.5632099999999998</c:v>
                </c:pt>
                <c:pt idx="13">
                  <c:v>8.5632099999999998</c:v>
                </c:pt>
                <c:pt idx="14">
                  <c:v>8.5632099999999998</c:v>
                </c:pt>
                <c:pt idx="15">
                  <c:v>8.5632099999999998</c:v>
                </c:pt>
                <c:pt idx="16">
                  <c:v>8.5632099999999998</c:v>
                </c:pt>
                <c:pt idx="17">
                  <c:v>8.5632099999999998</c:v>
                </c:pt>
                <c:pt idx="18">
                  <c:v>8.5632099999999998</c:v>
                </c:pt>
                <c:pt idx="19">
                  <c:v>8.5632099999999998</c:v>
                </c:pt>
                <c:pt idx="20">
                  <c:v>8.5632099999999998</c:v>
                </c:pt>
                <c:pt idx="21">
                  <c:v>8.5632099999999998</c:v>
                </c:pt>
                <c:pt idx="22">
                  <c:v>8.5632099999999998</c:v>
                </c:pt>
                <c:pt idx="23">
                  <c:v>8.5632099999999998</c:v>
                </c:pt>
                <c:pt idx="24">
                  <c:v>8.5632099999999998</c:v>
                </c:pt>
                <c:pt idx="25">
                  <c:v>8.5632099999999998</c:v>
                </c:pt>
                <c:pt idx="26">
                  <c:v>8.5632099999999998</c:v>
                </c:pt>
                <c:pt idx="27">
                  <c:v>8.5632099999999998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1B-429B-8BFE-CB2D953AD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  <c:minorUnit val="2.0000000000000004E-2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estatismo'!$E$78:$E$105</c:f>
              <c:numCache>
                <c:formatCode>h:mm:ss.000</c:formatCode>
                <c:ptCount val="28"/>
                <c:pt idx="0">
                  <c:v>44765.542700740742</c:v>
                </c:pt>
                <c:pt idx="1">
                  <c:v>44765.542712349539</c:v>
                </c:pt>
                <c:pt idx="2">
                  <c:v>44765.542723946761</c:v>
                </c:pt>
                <c:pt idx="3">
                  <c:v>44765.542735555558</c:v>
                </c:pt>
                <c:pt idx="4">
                  <c:v>44765.542747164349</c:v>
                </c:pt>
                <c:pt idx="5">
                  <c:v>44765.542754629627</c:v>
                </c:pt>
                <c:pt idx="6">
                  <c:v>44765.542763912039</c:v>
                </c:pt>
                <c:pt idx="7">
                  <c:v>44765.542770370368</c:v>
                </c:pt>
                <c:pt idx="8">
                  <c:v>44765.54278541667</c:v>
                </c:pt>
                <c:pt idx="9">
                  <c:v>44765.54279702546</c:v>
                </c:pt>
                <c:pt idx="10">
                  <c:v>44765.54280894676</c:v>
                </c:pt>
                <c:pt idx="11">
                  <c:v>44765.542820555558</c:v>
                </c:pt>
                <c:pt idx="12">
                  <c:v>44765.54283215278</c:v>
                </c:pt>
                <c:pt idx="13">
                  <c:v>44765.542843750001</c:v>
                </c:pt>
                <c:pt idx="14">
                  <c:v>44765.542855347223</c:v>
                </c:pt>
                <c:pt idx="15">
                  <c:v>44765.542866956021</c:v>
                </c:pt>
                <c:pt idx="16">
                  <c:v>44765.542878564818</c:v>
                </c:pt>
                <c:pt idx="17">
                  <c:v>44765.54289016204</c:v>
                </c:pt>
                <c:pt idx="18">
                  <c:v>44765.54290177083</c:v>
                </c:pt>
                <c:pt idx="19">
                  <c:v>44765.542913368059</c:v>
                </c:pt>
                <c:pt idx="20">
                  <c:v>44765.542924965281</c:v>
                </c:pt>
                <c:pt idx="21">
                  <c:v>44765.542936562502</c:v>
                </c:pt>
                <c:pt idx="22">
                  <c:v>44765.542948171293</c:v>
                </c:pt>
                <c:pt idx="23">
                  <c:v>44765.542959768522</c:v>
                </c:pt>
                <c:pt idx="24">
                  <c:v>44765.542971365743</c:v>
                </c:pt>
                <c:pt idx="25">
                  <c:v>44765.542982974534</c:v>
                </c:pt>
                <c:pt idx="26">
                  <c:v>44765.542994571762</c:v>
                </c:pt>
                <c:pt idx="27">
                  <c:v>44765.543007094908</c:v>
                </c:pt>
              </c:numCache>
            </c:numRef>
          </c:cat>
          <c:val>
            <c:numRef>
              <c:f>'Gráficas cálculo estatismo'!$F$78:$F$105</c:f>
              <c:numCache>
                <c:formatCode>General</c:formatCode>
                <c:ptCount val="28"/>
                <c:pt idx="0">
                  <c:v>60.400001525878906</c:v>
                </c:pt>
                <c:pt idx="1">
                  <c:v>60.400001525878906</c:v>
                </c:pt>
                <c:pt idx="2">
                  <c:v>60.599998474121094</c:v>
                </c:pt>
                <c:pt idx="3">
                  <c:v>60.599998474121094</c:v>
                </c:pt>
                <c:pt idx="4">
                  <c:v>60.599998474121094</c:v>
                </c:pt>
                <c:pt idx="5">
                  <c:v>60.599998474121094</c:v>
                </c:pt>
                <c:pt idx="6">
                  <c:v>60.599998474121094</c:v>
                </c:pt>
                <c:pt idx="7">
                  <c:v>60.599998474121094</c:v>
                </c:pt>
                <c:pt idx="8">
                  <c:v>60.599998474121094</c:v>
                </c:pt>
                <c:pt idx="9">
                  <c:v>60.599998474121094</c:v>
                </c:pt>
                <c:pt idx="10">
                  <c:v>60.599998474121094</c:v>
                </c:pt>
                <c:pt idx="11">
                  <c:v>60.599998474121094</c:v>
                </c:pt>
                <c:pt idx="12">
                  <c:v>60.599998474121094</c:v>
                </c:pt>
                <c:pt idx="13">
                  <c:v>60.599998474121094</c:v>
                </c:pt>
                <c:pt idx="14">
                  <c:v>60.599998474121094</c:v>
                </c:pt>
                <c:pt idx="15">
                  <c:v>60.599998474121094</c:v>
                </c:pt>
                <c:pt idx="16">
                  <c:v>60.599998474121094</c:v>
                </c:pt>
                <c:pt idx="17">
                  <c:v>60.599998474121094</c:v>
                </c:pt>
                <c:pt idx="18">
                  <c:v>60.599998474121094</c:v>
                </c:pt>
                <c:pt idx="19">
                  <c:v>60.599998474121094</c:v>
                </c:pt>
                <c:pt idx="20">
                  <c:v>60.599998474121094</c:v>
                </c:pt>
                <c:pt idx="21">
                  <c:v>60.599998474121094</c:v>
                </c:pt>
                <c:pt idx="22">
                  <c:v>60.599998474121094</c:v>
                </c:pt>
                <c:pt idx="23">
                  <c:v>60.599998474121094</c:v>
                </c:pt>
                <c:pt idx="24">
                  <c:v>60.599998474121094</c:v>
                </c:pt>
                <c:pt idx="25">
                  <c:v>60.599998474121094</c:v>
                </c:pt>
                <c:pt idx="26">
                  <c:v>60.599998474121094</c:v>
                </c:pt>
                <c:pt idx="27">
                  <c:v>60.599998474121094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74-426B-B1E1-006297E00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estatismo'!$F$113:$F$131</c:f>
              <c:numCache>
                <c:formatCode>General</c:formatCode>
                <c:ptCount val="19"/>
                <c:pt idx="0">
                  <c:v>60.599998474121094</c:v>
                </c:pt>
                <c:pt idx="1">
                  <c:v>60.599998474121094</c:v>
                </c:pt>
                <c:pt idx="2">
                  <c:v>60.799999237060547</c:v>
                </c:pt>
                <c:pt idx="3">
                  <c:v>60.799999237060547</c:v>
                </c:pt>
                <c:pt idx="4">
                  <c:v>60.799999237060547</c:v>
                </c:pt>
                <c:pt idx="5">
                  <c:v>60.799999237060547</c:v>
                </c:pt>
                <c:pt idx="6">
                  <c:v>60.799999237060547</c:v>
                </c:pt>
                <c:pt idx="7">
                  <c:v>60.799999237060547</c:v>
                </c:pt>
                <c:pt idx="8">
                  <c:v>60.799999237060547</c:v>
                </c:pt>
                <c:pt idx="9">
                  <c:v>60.799999237060547</c:v>
                </c:pt>
                <c:pt idx="10">
                  <c:v>60.799999237060547</c:v>
                </c:pt>
                <c:pt idx="11">
                  <c:v>60.799999237060547</c:v>
                </c:pt>
                <c:pt idx="12">
                  <c:v>60.799999237060547</c:v>
                </c:pt>
                <c:pt idx="13">
                  <c:v>60.799999237060547</c:v>
                </c:pt>
                <c:pt idx="14">
                  <c:v>60.799999237060547</c:v>
                </c:pt>
                <c:pt idx="15">
                  <c:v>60.799999237060547</c:v>
                </c:pt>
                <c:pt idx="16">
                  <c:v>60.799999237060547</c:v>
                </c:pt>
                <c:pt idx="17">
                  <c:v>60.799999237060547</c:v>
                </c:pt>
                <c:pt idx="18">
                  <c:v>60.799999237060547</c:v>
                </c:pt>
              </c:numCache>
            </c:numRef>
          </c:cat>
          <c:val>
            <c:numRef>
              <c:f>'Gráficas cálculo estatismo'!$G$113:$G$131</c:f>
              <c:numCache>
                <c:formatCode>General</c:formatCode>
                <c:ptCount val="19"/>
                <c:pt idx="0">
                  <c:v>8.5998802185058594</c:v>
                </c:pt>
                <c:pt idx="1">
                  <c:v>8.600529670715332</c:v>
                </c:pt>
                <c:pt idx="2">
                  <c:v>8.602569580078125</c:v>
                </c:pt>
                <c:pt idx="3">
                  <c:v>8.1922903060913086</c:v>
                </c:pt>
                <c:pt idx="4">
                  <c:v>8.1922903060913086</c:v>
                </c:pt>
                <c:pt idx="5">
                  <c:v>7.8476300239562988</c:v>
                </c:pt>
                <c:pt idx="6">
                  <c:v>7.4665799140930176</c:v>
                </c:pt>
                <c:pt idx="7">
                  <c:v>7.3578500747680664</c:v>
                </c:pt>
                <c:pt idx="8">
                  <c:v>7.350949764251709</c:v>
                </c:pt>
                <c:pt idx="9">
                  <c:v>7.350949764251709</c:v>
                </c:pt>
                <c:pt idx="10">
                  <c:v>7.3593602180480957</c:v>
                </c:pt>
                <c:pt idx="11">
                  <c:v>7.379429817199707</c:v>
                </c:pt>
                <c:pt idx="12">
                  <c:v>7.3893599510192871</c:v>
                </c:pt>
                <c:pt idx="13">
                  <c:v>7.4117698669433594</c:v>
                </c:pt>
                <c:pt idx="14">
                  <c:v>7.4117698669433594</c:v>
                </c:pt>
                <c:pt idx="15">
                  <c:v>7.4123101234436035</c:v>
                </c:pt>
                <c:pt idx="16">
                  <c:v>7.4123101234436035</c:v>
                </c:pt>
                <c:pt idx="17">
                  <c:v>7.4158401489257813</c:v>
                </c:pt>
                <c:pt idx="18">
                  <c:v>7.3917598724365234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62-493F-A947-00A28940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estatismo'!$E$113:$E$131</c:f>
              <c:numCache>
                <c:formatCode>h:mm:ss.000</c:formatCode>
                <c:ptCount val="19"/>
                <c:pt idx="0">
                  <c:v>44765.543652233799</c:v>
                </c:pt>
                <c:pt idx="1">
                  <c:v>44765.54366383102</c:v>
                </c:pt>
                <c:pt idx="2">
                  <c:v>44765.543675416666</c:v>
                </c:pt>
                <c:pt idx="3">
                  <c:v>44765.543687013887</c:v>
                </c:pt>
                <c:pt idx="4">
                  <c:v>44765.543698611109</c:v>
                </c:pt>
                <c:pt idx="5">
                  <c:v>44765.543710219907</c:v>
                </c:pt>
                <c:pt idx="6">
                  <c:v>44765.543721817128</c:v>
                </c:pt>
                <c:pt idx="7">
                  <c:v>44765.54373341435</c:v>
                </c:pt>
                <c:pt idx="8">
                  <c:v>44765.543745011571</c:v>
                </c:pt>
                <c:pt idx="9">
                  <c:v>44765.543756597224</c:v>
                </c:pt>
                <c:pt idx="10">
                  <c:v>44765.543768206022</c:v>
                </c:pt>
                <c:pt idx="11">
                  <c:v>44765.543782002314</c:v>
                </c:pt>
                <c:pt idx="12">
                  <c:v>44765.543793611112</c:v>
                </c:pt>
                <c:pt idx="13">
                  <c:v>44765.543805208334</c:v>
                </c:pt>
                <c:pt idx="14">
                  <c:v>44765.543808194445</c:v>
                </c:pt>
                <c:pt idx="15">
                  <c:v>44765.543816793979</c:v>
                </c:pt>
                <c:pt idx="16">
                  <c:v>44765.543828402777</c:v>
                </c:pt>
                <c:pt idx="17">
                  <c:v>44765.543839999998</c:v>
                </c:pt>
                <c:pt idx="18">
                  <c:v>44765.54385159722</c:v>
                </c:pt>
              </c:numCache>
            </c:numRef>
          </c:cat>
          <c:val>
            <c:numRef>
              <c:f>'Gráficas cálculo estatismo'!$G$113:$G$131</c:f>
              <c:numCache>
                <c:formatCode>General</c:formatCode>
                <c:ptCount val="19"/>
                <c:pt idx="0">
                  <c:v>8.5998802185058594</c:v>
                </c:pt>
                <c:pt idx="1">
                  <c:v>8.600529670715332</c:v>
                </c:pt>
                <c:pt idx="2">
                  <c:v>8.602569580078125</c:v>
                </c:pt>
                <c:pt idx="3">
                  <c:v>8.1922903060913086</c:v>
                </c:pt>
                <c:pt idx="4">
                  <c:v>8.1922903060913086</c:v>
                </c:pt>
                <c:pt idx="5">
                  <c:v>7.8476300239562988</c:v>
                </c:pt>
                <c:pt idx="6">
                  <c:v>7.4665799140930176</c:v>
                </c:pt>
                <c:pt idx="7">
                  <c:v>7.3578500747680664</c:v>
                </c:pt>
                <c:pt idx="8">
                  <c:v>7.350949764251709</c:v>
                </c:pt>
                <c:pt idx="9">
                  <c:v>7.350949764251709</c:v>
                </c:pt>
                <c:pt idx="10">
                  <c:v>7.3593602180480957</c:v>
                </c:pt>
                <c:pt idx="11">
                  <c:v>7.379429817199707</c:v>
                </c:pt>
                <c:pt idx="12">
                  <c:v>7.3893599510192871</c:v>
                </c:pt>
                <c:pt idx="13">
                  <c:v>7.4117698669433594</c:v>
                </c:pt>
                <c:pt idx="14">
                  <c:v>7.4117698669433594</c:v>
                </c:pt>
                <c:pt idx="15">
                  <c:v>7.4123101234436035</c:v>
                </c:pt>
                <c:pt idx="16">
                  <c:v>7.4123101234436035</c:v>
                </c:pt>
                <c:pt idx="17">
                  <c:v>7.4158401489257813</c:v>
                </c:pt>
                <c:pt idx="18">
                  <c:v>7.3917598724365234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E-4FE6-9C88-FDF1614531B4}"/>
            </c:ext>
          </c:extLst>
        </c:ser>
        <c:ser>
          <c:idx val="0"/>
          <c:order val="1"/>
          <c:marker>
            <c:symbol val="none"/>
          </c:marker>
          <c:val>
            <c:numRef>
              <c:f>'Gráficas cálculo estatismo'!$H$113:$H$131</c:f>
              <c:numCache>
                <c:formatCode>General</c:formatCode>
                <c:ptCount val="19"/>
                <c:pt idx="0">
                  <c:v>8.6348199999999995</c:v>
                </c:pt>
                <c:pt idx="1">
                  <c:v>8.6348199999999995</c:v>
                </c:pt>
                <c:pt idx="2">
                  <c:v>8.6348199999999995</c:v>
                </c:pt>
                <c:pt idx="3">
                  <c:v>8.6348199999999995</c:v>
                </c:pt>
                <c:pt idx="4">
                  <c:v>8.6348199999999995</c:v>
                </c:pt>
                <c:pt idx="5">
                  <c:v>8.6348199999999995</c:v>
                </c:pt>
                <c:pt idx="6">
                  <c:v>8.6348199999999995</c:v>
                </c:pt>
                <c:pt idx="7">
                  <c:v>8.6348199999999995</c:v>
                </c:pt>
                <c:pt idx="8">
                  <c:v>8.6348199999999995</c:v>
                </c:pt>
                <c:pt idx="9">
                  <c:v>8.6348199999999995</c:v>
                </c:pt>
                <c:pt idx="10">
                  <c:v>8.6348199999999995</c:v>
                </c:pt>
                <c:pt idx="11">
                  <c:v>8.6348199999999995</c:v>
                </c:pt>
                <c:pt idx="12">
                  <c:v>8.6348199999999995</c:v>
                </c:pt>
                <c:pt idx="13">
                  <c:v>8.6348199999999995</c:v>
                </c:pt>
                <c:pt idx="14">
                  <c:v>8.6348199999999995</c:v>
                </c:pt>
                <c:pt idx="15">
                  <c:v>8.6348199999999995</c:v>
                </c:pt>
                <c:pt idx="16">
                  <c:v>8.6348199999999995</c:v>
                </c:pt>
                <c:pt idx="17">
                  <c:v>8.6348199999999995</c:v>
                </c:pt>
                <c:pt idx="18">
                  <c:v>8.6348199999999995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D-4C81-A08E-12EF0B278B90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estatismo'!$I$113:$I$131</c:f>
              <c:numCache>
                <c:formatCode>General</c:formatCode>
                <c:ptCount val="19"/>
                <c:pt idx="0">
                  <c:v>8.5631800000000009</c:v>
                </c:pt>
                <c:pt idx="1">
                  <c:v>8.5631800000000009</c:v>
                </c:pt>
                <c:pt idx="2">
                  <c:v>8.5631800000000009</c:v>
                </c:pt>
                <c:pt idx="3">
                  <c:v>8.5631800000000009</c:v>
                </c:pt>
                <c:pt idx="4">
                  <c:v>8.5631800000000009</c:v>
                </c:pt>
                <c:pt idx="5">
                  <c:v>8.5631800000000009</c:v>
                </c:pt>
                <c:pt idx="6">
                  <c:v>8.5631800000000009</c:v>
                </c:pt>
                <c:pt idx="7">
                  <c:v>8.5631800000000009</c:v>
                </c:pt>
                <c:pt idx="8">
                  <c:v>8.5631800000000009</c:v>
                </c:pt>
                <c:pt idx="9">
                  <c:v>8.5631800000000009</c:v>
                </c:pt>
                <c:pt idx="10">
                  <c:v>8.5631800000000009</c:v>
                </c:pt>
                <c:pt idx="11">
                  <c:v>8.5631800000000009</c:v>
                </c:pt>
                <c:pt idx="12">
                  <c:v>8.5631800000000009</c:v>
                </c:pt>
                <c:pt idx="13">
                  <c:v>8.5631800000000009</c:v>
                </c:pt>
                <c:pt idx="14">
                  <c:v>8.5631800000000009</c:v>
                </c:pt>
                <c:pt idx="15">
                  <c:v>8.5631800000000009</c:v>
                </c:pt>
                <c:pt idx="16">
                  <c:v>8.5631800000000009</c:v>
                </c:pt>
                <c:pt idx="17">
                  <c:v>8.5631800000000009</c:v>
                </c:pt>
                <c:pt idx="18">
                  <c:v>8.5631800000000009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0D-4C81-A08E-12EF0B278B90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estatismo'!$J$113:$J$131</c:f>
              <c:numCache>
                <c:formatCode>General</c:formatCode>
                <c:ptCount val="19"/>
                <c:pt idx="0">
                  <c:v>7.4408200000000004</c:v>
                </c:pt>
                <c:pt idx="1">
                  <c:v>7.4408200000000004</c:v>
                </c:pt>
                <c:pt idx="2">
                  <c:v>7.4408200000000004</c:v>
                </c:pt>
                <c:pt idx="3">
                  <c:v>7.4408200000000004</c:v>
                </c:pt>
                <c:pt idx="4">
                  <c:v>7.4408200000000004</c:v>
                </c:pt>
                <c:pt idx="5">
                  <c:v>7.4408200000000004</c:v>
                </c:pt>
                <c:pt idx="6">
                  <c:v>7.4408200000000004</c:v>
                </c:pt>
                <c:pt idx="7">
                  <c:v>7.4408200000000004</c:v>
                </c:pt>
                <c:pt idx="8">
                  <c:v>7.4408200000000004</c:v>
                </c:pt>
                <c:pt idx="9">
                  <c:v>7.4408200000000004</c:v>
                </c:pt>
                <c:pt idx="10">
                  <c:v>7.4408200000000004</c:v>
                </c:pt>
                <c:pt idx="11">
                  <c:v>7.4408200000000004</c:v>
                </c:pt>
                <c:pt idx="12">
                  <c:v>7.4408200000000004</c:v>
                </c:pt>
                <c:pt idx="13">
                  <c:v>7.4408200000000004</c:v>
                </c:pt>
                <c:pt idx="14">
                  <c:v>7.4408200000000004</c:v>
                </c:pt>
                <c:pt idx="15">
                  <c:v>7.4408200000000004</c:v>
                </c:pt>
                <c:pt idx="16">
                  <c:v>7.4408200000000004</c:v>
                </c:pt>
                <c:pt idx="17">
                  <c:v>7.4408200000000004</c:v>
                </c:pt>
                <c:pt idx="18">
                  <c:v>7.4408200000000004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0D-4C81-A08E-12EF0B278B90}"/>
            </c:ext>
          </c:extLst>
        </c:ser>
        <c:ser>
          <c:idx val="4"/>
          <c:order val="4"/>
          <c:tx>
            <c:strRef>
              <c:f>'Gráficas cálculo estatismo'!$K$113:$K$115</c:f>
              <c:strCache>
                <c:ptCount val="3"/>
                <c:pt idx="0">
                  <c:v>7,36918</c:v>
                </c:pt>
                <c:pt idx="1">
                  <c:v>7,36918</c:v>
                </c:pt>
                <c:pt idx="2">
                  <c:v>7,36918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estatismo'!$K$113:$K$131</c:f>
              <c:numCache>
                <c:formatCode>General</c:formatCode>
                <c:ptCount val="19"/>
                <c:pt idx="0">
                  <c:v>7.3691800000000001</c:v>
                </c:pt>
                <c:pt idx="1">
                  <c:v>7.3691800000000001</c:v>
                </c:pt>
                <c:pt idx="2">
                  <c:v>7.3691800000000001</c:v>
                </c:pt>
                <c:pt idx="3">
                  <c:v>7.3691800000000001</c:v>
                </c:pt>
                <c:pt idx="4">
                  <c:v>7.3691800000000001</c:v>
                </c:pt>
                <c:pt idx="5">
                  <c:v>7.3691800000000001</c:v>
                </c:pt>
                <c:pt idx="6">
                  <c:v>7.3691800000000001</c:v>
                </c:pt>
                <c:pt idx="7">
                  <c:v>7.3691800000000001</c:v>
                </c:pt>
                <c:pt idx="8">
                  <c:v>7.3691800000000001</c:v>
                </c:pt>
                <c:pt idx="9">
                  <c:v>7.3691800000000001</c:v>
                </c:pt>
                <c:pt idx="10">
                  <c:v>7.3691800000000001</c:v>
                </c:pt>
                <c:pt idx="11">
                  <c:v>7.3691800000000001</c:v>
                </c:pt>
                <c:pt idx="12">
                  <c:v>7.3691800000000001</c:v>
                </c:pt>
                <c:pt idx="13">
                  <c:v>7.3691800000000001</c:v>
                </c:pt>
                <c:pt idx="14">
                  <c:v>7.3691800000000001</c:v>
                </c:pt>
                <c:pt idx="15">
                  <c:v>7.3691800000000001</c:v>
                </c:pt>
                <c:pt idx="16">
                  <c:v>7.3691800000000001</c:v>
                </c:pt>
                <c:pt idx="17">
                  <c:v>7.3691800000000001</c:v>
                </c:pt>
                <c:pt idx="18">
                  <c:v>7.3691800000000001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00D-4C81-A08E-12EF0B278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estatismo'!$E$113:$E$131</c:f>
              <c:numCache>
                <c:formatCode>h:mm:ss.000</c:formatCode>
                <c:ptCount val="19"/>
                <c:pt idx="0">
                  <c:v>44765.543652233799</c:v>
                </c:pt>
                <c:pt idx="1">
                  <c:v>44765.54366383102</c:v>
                </c:pt>
                <c:pt idx="2">
                  <c:v>44765.543675416666</c:v>
                </c:pt>
                <c:pt idx="3">
                  <c:v>44765.543687013887</c:v>
                </c:pt>
                <c:pt idx="4">
                  <c:v>44765.543698611109</c:v>
                </c:pt>
                <c:pt idx="5">
                  <c:v>44765.543710219907</c:v>
                </c:pt>
                <c:pt idx="6">
                  <c:v>44765.543721817128</c:v>
                </c:pt>
                <c:pt idx="7">
                  <c:v>44765.54373341435</c:v>
                </c:pt>
                <c:pt idx="8">
                  <c:v>44765.543745011571</c:v>
                </c:pt>
                <c:pt idx="9">
                  <c:v>44765.543756597224</c:v>
                </c:pt>
                <c:pt idx="10">
                  <c:v>44765.543768206022</c:v>
                </c:pt>
                <c:pt idx="11">
                  <c:v>44765.543782002314</c:v>
                </c:pt>
                <c:pt idx="12">
                  <c:v>44765.543793611112</c:v>
                </c:pt>
                <c:pt idx="13">
                  <c:v>44765.543805208334</c:v>
                </c:pt>
                <c:pt idx="14">
                  <c:v>44765.543808194445</c:v>
                </c:pt>
                <c:pt idx="15">
                  <c:v>44765.543816793979</c:v>
                </c:pt>
                <c:pt idx="16">
                  <c:v>44765.543828402777</c:v>
                </c:pt>
                <c:pt idx="17">
                  <c:v>44765.543839999998</c:v>
                </c:pt>
                <c:pt idx="18">
                  <c:v>44765.54385159722</c:v>
                </c:pt>
              </c:numCache>
            </c:numRef>
          </c:cat>
          <c:val>
            <c:numRef>
              <c:f>'Gráficas cálculo estatismo'!$F$113:$F$131</c:f>
              <c:numCache>
                <c:formatCode>General</c:formatCode>
                <c:ptCount val="19"/>
                <c:pt idx="0">
                  <c:v>60.599998474121094</c:v>
                </c:pt>
                <c:pt idx="1">
                  <c:v>60.599998474121094</c:v>
                </c:pt>
                <c:pt idx="2">
                  <c:v>60.799999237060547</c:v>
                </c:pt>
                <c:pt idx="3">
                  <c:v>60.799999237060547</c:v>
                </c:pt>
                <c:pt idx="4">
                  <c:v>60.799999237060547</c:v>
                </c:pt>
                <c:pt idx="5">
                  <c:v>60.799999237060547</c:v>
                </c:pt>
                <c:pt idx="6">
                  <c:v>60.799999237060547</c:v>
                </c:pt>
                <c:pt idx="7">
                  <c:v>60.799999237060547</c:v>
                </c:pt>
                <c:pt idx="8">
                  <c:v>60.799999237060547</c:v>
                </c:pt>
                <c:pt idx="9">
                  <c:v>60.799999237060547</c:v>
                </c:pt>
                <c:pt idx="10">
                  <c:v>60.799999237060547</c:v>
                </c:pt>
                <c:pt idx="11">
                  <c:v>60.799999237060547</c:v>
                </c:pt>
                <c:pt idx="12">
                  <c:v>60.799999237060547</c:v>
                </c:pt>
                <c:pt idx="13">
                  <c:v>60.799999237060547</c:v>
                </c:pt>
                <c:pt idx="14">
                  <c:v>60.799999237060547</c:v>
                </c:pt>
                <c:pt idx="15">
                  <c:v>60.799999237060547</c:v>
                </c:pt>
                <c:pt idx="16">
                  <c:v>60.799999237060547</c:v>
                </c:pt>
                <c:pt idx="17">
                  <c:v>60.799999237060547</c:v>
                </c:pt>
                <c:pt idx="18">
                  <c:v>60.799999237060547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F-4BE7-8B28-9D9C685E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estatismo'!$F$140:$F$156</c:f>
              <c:numCache>
                <c:formatCode>General</c:formatCode>
                <c:ptCount val="17"/>
                <c:pt idx="0">
                  <c:v>60.799999237060547</c:v>
                </c:pt>
                <c:pt idx="1">
                  <c:v>60.799999237060547</c:v>
                </c:pt>
                <c:pt idx="2">
                  <c:v>61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</c:numCache>
            </c:numRef>
          </c:cat>
          <c:val>
            <c:numRef>
              <c:f>'Gráficas cálculo estatismo'!$G$140:$G$156</c:f>
              <c:numCache>
                <c:formatCode>General</c:formatCode>
                <c:ptCount val="17"/>
                <c:pt idx="0">
                  <c:v>7.4161701202392578</c:v>
                </c:pt>
                <c:pt idx="1">
                  <c:v>7.4161701202392578</c:v>
                </c:pt>
                <c:pt idx="2">
                  <c:v>7.4151902198791504</c:v>
                </c:pt>
                <c:pt idx="3">
                  <c:v>7.1505599021911621</c:v>
                </c:pt>
                <c:pt idx="4">
                  <c:v>6.8933901786804199</c:v>
                </c:pt>
                <c:pt idx="5">
                  <c:v>6.5632901191711426</c:v>
                </c:pt>
                <c:pt idx="6">
                  <c:v>6.3743700981140137</c:v>
                </c:pt>
                <c:pt idx="7">
                  <c:v>6.3743700981140137</c:v>
                </c:pt>
                <c:pt idx="8">
                  <c:v>6.3743700981140137</c:v>
                </c:pt>
                <c:pt idx="9">
                  <c:v>6.2450599670410156</c:v>
                </c:pt>
                <c:pt idx="10">
                  <c:v>6.1381897926330566</c:v>
                </c:pt>
                <c:pt idx="11">
                  <c:v>6.1550297737121582</c:v>
                </c:pt>
                <c:pt idx="12">
                  <c:v>6.1550297737121582</c:v>
                </c:pt>
                <c:pt idx="13">
                  <c:v>6.1727399826049805</c:v>
                </c:pt>
                <c:pt idx="14">
                  <c:v>6.1807699203491211</c:v>
                </c:pt>
                <c:pt idx="15">
                  <c:v>6.1905899047851563</c:v>
                </c:pt>
                <c:pt idx="16">
                  <c:v>6.1984801292419434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F-4EBE-8746-DB890E773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estatismo'!$E$140:$E$156</c:f>
              <c:numCache>
                <c:formatCode>h:mm:ss.000</c:formatCode>
                <c:ptCount val="17"/>
                <c:pt idx="0">
                  <c:v>44765.544432546296</c:v>
                </c:pt>
                <c:pt idx="1">
                  <c:v>44765.544444155094</c:v>
                </c:pt>
                <c:pt idx="2">
                  <c:v>44765.544455752315</c:v>
                </c:pt>
                <c:pt idx="3">
                  <c:v>44765.544467349537</c:v>
                </c:pt>
                <c:pt idx="4">
                  <c:v>44765.544478946758</c:v>
                </c:pt>
                <c:pt idx="5">
                  <c:v>44765.544490555556</c:v>
                </c:pt>
                <c:pt idx="6">
                  <c:v>44765.544502152778</c:v>
                </c:pt>
                <c:pt idx="7">
                  <c:v>44765.544506273145</c:v>
                </c:pt>
                <c:pt idx="8">
                  <c:v>44765.544513761575</c:v>
                </c:pt>
                <c:pt idx="9">
                  <c:v>44765.544527372687</c:v>
                </c:pt>
                <c:pt idx="10">
                  <c:v>44765.544538969909</c:v>
                </c:pt>
                <c:pt idx="11">
                  <c:v>44765.54455056713</c:v>
                </c:pt>
                <c:pt idx="12">
                  <c:v>44765.544562164352</c:v>
                </c:pt>
                <c:pt idx="13">
                  <c:v>44765.544573761574</c:v>
                </c:pt>
                <c:pt idx="14">
                  <c:v>44765.544585370371</c:v>
                </c:pt>
                <c:pt idx="15">
                  <c:v>44765.544596956017</c:v>
                </c:pt>
                <c:pt idx="16">
                  <c:v>44765.544608564815</c:v>
                </c:pt>
              </c:numCache>
            </c:numRef>
          </c:cat>
          <c:val>
            <c:numRef>
              <c:f>'Gráficas cálculo estatismo'!$G$140:$G$156</c:f>
              <c:numCache>
                <c:formatCode>General</c:formatCode>
                <c:ptCount val="17"/>
                <c:pt idx="0">
                  <c:v>7.4161701202392578</c:v>
                </c:pt>
                <c:pt idx="1">
                  <c:v>7.4161701202392578</c:v>
                </c:pt>
                <c:pt idx="2">
                  <c:v>7.4151902198791504</c:v>
                </c:pt>
                <c:pt idx="3">
                  <c:v>7.1505599021911621</c:v>
                </c:pt>
                <c:pt idx="4">
                  <c:v>6.8933901786804199</c:v>
                </c:pt>
                <c:pt idx="5">
                  <c:v>6.5632901191711426</c:v>
                </c:pt>
                <c:pt idx="6">
                  <c:v>6.3743700981140137</c:v>
                </c:pt>
                <c:pt idx="7">
                  <c:v>6.3743700981140137</c:v>
                </c:pt>
                <c:pt idx="8">
                  <c:v>6.3743700981140137</c:v>
                </c:pt>
                <c:pt idx="9">
                  <c:v>6.2450599670410156</c:v>
                </c:pt>
                <c:pt idx="10">
                  <c:v>6.1381897926330566</c:v>
                </c:pt>
                <c:pt idx="11">
                  <c:v>6.1550297737121582</c:v>
                </c:pt>
                <c:pt idx="12">
                  <c:v>6.1550297737121582</c:v>
                </c:pt>
                <c:pt idx="13">
                  <c:v>6.1727399826049805</c:v>
                </c:pt>
                <c:pt idx="14">
                  <c:v>6.1807699203491211</c:v>
                </c:pt>
                <c:pt idx="15">
                  <c:v>6.1905899047851563</c:v>
                </c:pt>
                <c:pt idx="16">
                  <c:v>6.1984801292419434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9-4EA8-81D8-1A40483E3E66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estatismo'!$H$140:$H$156</c:f>
              <c:numCache>
                <c:formatCode>General</c:formatCode>
                <c:ptCount val="17"/>
                <c:pt idx="0">
                  <c:v>7.4408200000000004</c:v>
                </c:pt>
                <c:pt idx="1">
                  <c:v>7.4408200000000004</c:v>
                </c:pt>
                <c:pt idx="2">
                  <c:v>7.4408200000000004</c:v>
                </c:pt>
                <c:pt idx="3">
                  <c:v>7.4408200000000004</c:v>
                </c:pt>
                <c:pt idx="4">
                  <c:v>7.4408200000000004</c:v>
                </c:pt>
                <c:pt idx="5">
                  <c:v>7.4408200000000004</c:v>
                </c:pt>
                <c:pt idx="6">
                  <c:v>7.4408200000000004</c:v>
                </c:pt>
                <c:pt idx="7">
                  <c:v>7.4408200000000004</c:v>
                </c:pt>
                <c:pt idx="8">
                  <c:v>7.4408200000000004</c:v>
                </c:pt>
                <c:pt idx="9">
                  <c:v>7.4408200000000004</c:v>
                </c:pt>
                <c:pt idx="10">
                  <c:v>7.4408200000000004</c:v>
                </c:pt>
                <c:pt idx="11">
                  <c:v>7.4408200000000004</c:v>
                </c:pt>
                <c:pt idx="12">
                  <c:v>7.4408200000000004</c:v>
                </c:pt>
                <c:pt idx="13">
                  <c:v>7.4408200000000004</c:v>
                </c:pt>
                <c:pt idx="14">
                  <c:v>7.4408200000000004</c:v>
                </c:pt>
                <c:pt idx="15">
                  <c:v>7.4408200000000004</c:v>
                </c:pt>
                <c:pt idx="16">
                  <c:v>7.4408200000000004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9-4C66-893C-E7704E1BEA93}"/>
            </c:ext>
          </c:extLst>
        </c:ser>
        <c:ser>
          <c:idx val="2"/>
          <c:order val="2"/>
          <c:tx>
            <c:strRef>
              <c:f>'Gráficas cálculo estatismo'!$I$140:$I$156</c:f>
              <c:strCache>
                <c:ptCount val="17"/>
                <c:pt idx="0">
                  <c:v>7,36918</c:v>
                </c:pt>
                <c:pt idx="1">
                  <c:v>7,36918</c:v>
                </c:pt>
                <c:pt idx="2">
                  <c:v>7,36918</c:v>
                </c:pt>
                <c:pt idx="3">
                  <c:v>7,36918</c:v>
                </c:pt>
                <c:pt idx="4">
                  <c:v>7,36918</c:v>
                </c:pt>
                <c:pt idx="5">
                  <c:v>7,36918</c:v>
                </c:pt>
                <c:pt idx="6">
                  <c:v>7,36918</c:v>
                </c:pt>
                <c:pt idx="7">
                  <c:v>7,36918</c:v>
                </c:pt>
                <c:pt idx="8">
                  <c:v>7,36918</c:v>
                </c:pt>
                <c:pt idx="9">
                  <c:v>7,36918</c:v>
                </c:pt>
                <c:pt idx="10">
                  <c:v>7,36918</c:v>
                </c:pt>
                <c:pt idx="11">
                  <c:v>7,36918</c:v>
                </c:pt>
                <c:pt idx="12">
                  <c:v>7,36918</c:v>
                </c:pt>
                <c:pt idx="13">
                  <c:v>7,36918</c:v>
                </c:pt>
                <c:pt idx="14">
                  <c:v>7,36918</c:v>
                </c:pt>
                <c:pt idx="15">
                  <c:v>7,36918</c:v>
                </c:pt>
                <c:pt idx="16">
                  <c:v>7,36918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estatismo'!$I$140:$I$156</c:f>
              <c:numCache>
                <c:formatCode>General</c:formatCode>
                <c:ptCount val="17"/>
                <c:pt idx="0">
                  <c:v>7.3691800000000001</c:v>
                </c:pt>
                <c:pt idx="1">
                  <c:v>7.3691800000000001</c:v>
                </c:pt>
                <c:pt idx="2">
                  <c:v>7.3691800000000001</c:v>
                </c:pt>
                <c:pt idx="3">
                  <c:v>7.3691800000000001</c:v>
                </c:pt>
                <c:pt idx="4">
                  <c:v>7.3691800000000001</c:v>
                </c:pt>
                <c:pt idx="5">
                  <c:v>7.3691800000000001</c:v>
                </c:pt>
                <c:pt idx="6">
                  <c:v>7.3691800000000001</c:v>
                </c:pt>
                <c:pt idx="7">
                  <c:v>7.3691800000000001</c:v>
                </c:pt>
                <c:pt idx="8">
                  <c:v>7.3691800000000001</c:v>
                </c:pt>
                <c:pt idx="9">
                  <c:v>7.3691800000000001</c:v>
                </c:pt>
                <c:pt idx="10">
                  <c:v>7.3691800000000001</c:v>
                </c:pt>
                <c:pt idx="11">
                  <c:v>7.3691800000000001</c:v>
                </c:pt>
                <c:pt idx="12">
                  <c:v>7.3691800000000001</c:v>
                </c:pt>
                <c:pt idx="13">
                  <c:v>7.3691800000000001</c:v>
                </c:pt>
                <c:pt idx="14">
                  <c:v>7.3691800000000001</c:v>
                </c:pt>
                <c:pt idx="15">
                  <c:v>7.3691800000000001</c:v>
                </c:pt>
                <c:pt idx="16">
                  <c:v>7.3691800000000001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9-4C66-893C-E7704E1BEA93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estatismo'!$J$140:$J$156</c:f>
              <c:numCache>
                <c:formatCode>General</c:formatCode>
                <c:ptCount val="17"/>
                <c:pt idx="0">
                  <c:v>6.2458200000000001</c:v>
                </c:pt>
                <c:pt idx="1">
                  <c:v>6.2458200000000001</c:v>
                </c:pt>
                <c:pt idx="2">
                  <c:v>6.2458200000000001</c:v>
                </c:pt>
                <c:pt idx="3">
                  <c:v>6.2458200000000001</c:v>
                </c:pt>
                <c:pt idx="4">
                  <c:v>6.2458200000000001</c:v>
                </c:pt>
                <c:pt idx="5">
                  <c:v>6.2458200000000001</c:v>
                </c:pt>
                <c:pt idx="6">
                  <c:v>6.2458200000000001</c:v>
                </c:pt>
                <c:pt idx="7">
                  <c:v>6.2458200000000001</c:v>
                </c:pt>
                <c:pt idx="8">
                  <c:v>6.2458200000000001</c:v>
                </c:pt>
                <c:pt idx="9">
                  <c:v>6.2458200000000001</c:v>
                </c:pt>
                <c:pt idx="10">
                  <c:v>6.2458200000000001</c:v>
                </c:pt>
                <c:pt idx="11">
                  <c:v>6.2458200000000001</c:v>
                </c:pt>
                <c:pt idx="12">
                  <c:v>6.2458200000000001</c:v>
                </c:pt>
                <c:pt idx="13">
                  <c:v>6.2458200000000001</c:v>
                </c:pt>
                <c:pt idx="14">
                  <c:v>6.2458200000000001</c:v>
                </c:pt>
                <c:pt idx="15">
                  <c:v>6.2458200000000001</c:v>
                </c:pt>
                <c:pt idx="16">
                  <c:v>6.2458200000000001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9-4C66-893C-E7704E1BEA93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estatismo'!$K$140:$K$156</c:f>
              <c:numCache>
                <c:formatCode>General</c:formatCode>
                <c:ptCount val="17"/>
                <c:pt idx="0">
                  <c:v>6.1741799999999998</c:v>
                </c:pt>
                <c:pt idx="1">
                  <c:v>6.1741799999999998</c:v>
                </c:pt>
                <c:pt idx="2">
                  <c:v>6.1741799999999998</c:v>
                </c:pt>
                <c:pt idx="3">
                  <c:v>6.1741799999999998</c:v>
                </c:pt>
                <c:pt idx="4">
                  <c:v>6.1741799999999998</c:v>
                </c:pt>
                <c:pt idx="5">
                  <c:v>6.1741799999999998</c:v>
                </c:pt>
                <c:pt idx="6">
                  <c:v>6.1741799999999998</c:v>
                </c:pt>
                <c:pt idx="7">
                  <c:v>6.1741799999999998</c:v>
                </c:pt>
                <c:pt idx="8">
                  <c:v>6.1741799999999998</c:v>
                </c:pt>
                <c:pt idx="9">
                  <c:v>6.1741799999999998</c:v>
                </c:pt>
                <c:pt idx="10">
                  <c:v>6.1741799999999998</c:v>
                </c:pt>
                <c:pt idx="11">
                  <c:v>6.1741799999999998</c:v>
                </c:pt>
                <c:pt idx="12">
                  <c:v>6.1741799999999998</c:v>
                </c:pt>
                <c:pt idx="13">
                  <c:v>6.1741799999999998</c:v>
                </c:pt>
                <c:pt idx="14">
                  <c:v>6.1741799999999998</c:v>
                </c:pt>
                <c:pt idx="15">
                  <c:v>6.1741799999999998</c:v>
                </c:pt>
                <c:pt idx="16">
                  <c:v>6.1741799999999998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29-4C66-893C-E7704E1BE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estatismo'!$E$140:$E$156</c:f>
              <c:numCache>
                <c:formatCode>h:mm:ss.000</c:formatCode>
                <c:ptCount val="17"/>
                <c:pt idx="0">
                  <c:v>44765.544432546296</c:v>
                </c:pt>
                <c:pt idx="1">
                  <c:v>44765.544444155094</c:v>
                </c:pt>
                <c:pt idx="2">
                  <c:v>44765.544455752315</c:v>
                </c:pt>
                <c:pt idx="3">
                  <c:v>44765.544467349537</c:v>
                </c:pt>
                <c:pt idx="4">
                  <c:v>44765.544478946758</c:v>
                </c:pt>
                <c:pt idx="5">
                  <c:v>44765.544490555556</c:v>
                </c:pt>
                <c:pt idx="6">
                  <c:v>44765.544502152778</c:v>
                </c:pt>
                <c:pt idx="7">
                  <c:v>44765.544506273145</c:v>
                </c:pt>
                <c:pt idx="8">
                  <c:v>44765.544513761575</c:v>
                </c:pt>
                <c:pt idx="9">
                  <c:v>44765.544527372687</c:v>
                </c:pt>
                <c:pt idx="10">
                  <c:v>44765.544538969909</c:v>
                </c:pt>
                <c:pt idx="11">
                  <c:v>44765.54455056713</c:v>
                </c:pt>
                <c:pt idx="12">
                  <c:v>44765.544562164352</c:v>
                </c:pt>
                <c:pt idx="13">
                  <c:v>44765.544573761574</c:v>
                </c:pt>
                <c:pt idx="14">
                  <c:v>44765.544585370371</c:v>
                </c:pt>
                <c:pt idx="15">
                  <c:v>44765.544596956017</c:v>
                </c:pt>
                <c:pt idx="16">
                  <c:v>44765.544608564815</c:v>
                </c:pt>
              </c:numCache>
            </c:numRef>
          </c:cat>
          <c:val>
            <c:numRef>
              <c:f>'Gráficas cálculo estatismo'!$F$140:$F$156</c:f>
              <c:numCache>
                <c:formatCode>General</c:formatCode>
                <c:ptCount val="17"/>
                <c:pt idx="0">
                  <c:v>60.799999237060547</c:v>
                </c:pt>
                <c:pt idx="1">
                  <c:v>60.799999237060547</c:v>
                </c:pt>
                <c:pt idx="2">
                  <c:v>61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B-434B-936C-9C024A491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estatismo'!$F$171:$F$185</c:f>
              <c:numCache>
                <c:formatCode>General</c:formatCode>
                <c:ptCount val="15"/>
                <c:pt idx="0">
                  <c:v>60</c:v>
                </c:pt>
                <c:pt idx="1">
                  <c:v>60</c:v>
                </c:pt>
                <c:pt idx="2">
                  <c:v>59.799999237060547</c:v>
                </c:pt>
                <c:pt idx="3">
                  <c:v>59.799999237060547</c:v>
                </c:pt>
                <c:pt idx="4">
                  <c:v>59.799999237060547</c:v>
                </c:pt>
                <c:pt idx="5">
                  <c:v>59.799999237060547</c:v>
                </c:pt>
                <c:pt idx="6">
                  <c:v>59.799999237060547</c:v>
                </c:pt>
                <c:pt idx="7">
                  <c:v>59.799999237060547</c:v>
                </c:pt>
                <c:pt idx="8">
                  <c:v>59.799999237060547</c:v>
                </c:pt>
                <c:pt idx="9">
                  <c:v>59.799999237060547</c:v>
                </c:pt>
                <c:pt idx="10">
                  <c:v>59.799999237060547</c:v>
                </c:pt>
                <c:pt idx="11">
                  <c:v>59.799999237060547</c:v>
                </c:pt>
                <c:pt idx="12">
                  <c:v>59.799999237060547</c:v>
                </c:pt>
                <c:pt idx="13">
                  <c:v>59.799999237060547</c:v>
                </c:pt>
                <c:pt idx="14">
                  <c:v>59.799999237060547</c:v>
                </c:pt>
              </c:numCache>
            </c:numRef>
          </c:cat>
          <c:val>
            <c:numRef>
              <c:f>'Gráficas cálculo estatismo'!$G$171:$G$185</c:f>
              <c:numCache>
                <c:formatCode>General</c:formatCode>
                <c:ptCount val="15"/>
                <c:pt idx="0">
                  <c:v>3.984489917755127</c:v>
                </c:pt>
                <c:pt idx="1">
                  <c:v>3.984489917755127</c:v>
                </c:pt>
                <c:pt idx="2">
                  <c:v>3.9846000671386719</c:v>
                </c:pt>
                <c:pt idx="3">
                  <c:v>4.2397899627685547</c:v>
                </c:pt>
                <c:pt idx="4">
                  <c:v>4.5957498550415039</c:v>
                </c:pt>
                <c:pt idx="5">
                  <c:v>4.5957498550415039</c:v>
                </c:pt>
                <c:pt idx="6">
                  <c:v>4.8526601791381836</c:v>
                </c:pt>
                <c:pt idx="7">
                  <c:v>4.977869987487793</c:v>
                </c:pt>
                <c:pt idx="8">
                  <c:v>5.0204200744628906</c:v>
                </c:pt>
                <c:pt idx="9">
                  <c:v>5.0204200744628906</c:v>
                </c:pt>
                <c:pt idx="10">
                  <c:v>5.0232701301574707</c:v>
                </c:pt>
                <c:pt idx="11">
                  <c:v>5.0325798988342285</c:v>
                </c:pt>
                <c:pt idx="12">
                  <c:v>5.0339198112487793</c:v>
                </c:pt>
                <c:pt idx="13">
                  <c:v>5.0339198112487793</c:v>
                </c:pt>
                <c:pt idx="14">
                  <c:v>5.0338001251220703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5-4DF0-B33C-9F303DB2B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estatismo'!$E$171:$E$185</c:f>
              <c:numCache>
                <c:formatCode>h:mm:ss.000</c:formatCode>
                <c:ptCount val="15"/>
                <c:pt idx="0">
                  <c:v>44765.548122916669</c:v>
                </c:pt>
                <c:pt idx="1">
                  <c:v>44765.548134513891</c:v>
                </c:pt>
                <c:pt idx="2">
                  <c:v>44765.548146111112</c:v>
                </c:pt>
                <c:pt idx="3">
                  <c:v>44765.548157696758</c:v>
                </c:pt>
                <c:pt idx="4">
                  <c:v>44765.548169305555</c:v>
                </c:pt>
                <c:pt idx="5">
                  <c:v>44765.548180902777</c:v>
                </c:pt>
                <c:pt idx="6">
                  <c:v>44765.548192488423</c:v>
                </c:pt>
                <c:pt idx="7">
                  <c:v>44765.548204085651</c:v>
                </c:pt>
                <c:pt idx="8">
                  <c:v>44765.548215671297</c:v>
                </c:pt>
                <c:pt idx="9">
                  <c:v>44765.548227280095</c:v>
                </c:pt>
                <c:pt idx="10">
                  <c:v>44765.548238877316</c:v>
                </c:pt>
                <c:pt idx="11">
                  <c:v>44765.548250474538</c:v>
                </c:pt>
                <c:pt idx="12">
                  <c:v>44765.548262071759</c:v>
                </c:pt>
                <c:pt idx="13">
                  <c:v>44765.548273657405</c:v>
                </c:pt>
                <c:pt idx="14">
                  <c:v>44765.548285254627</c:v>
                </c:pt>
              </c:numCache>
            </c:numRef>
          </c:cat>
          <c:val>
            <c:numRef>
              <c:f>'Gráficas cálculo estatismo'!$G$171:$G$185</c:f>
              <c:numCache>
                <c:formatCode>General</c:formatCode>
                <c:ptCount val="15"/>
                <c:pt idx="0">
                  <c:v>3.984489917755127</c:v>
                </c:pt>
                <c:pt idx="1">
                  <c:v>3.984489917755127</c:v>
                </c:pt>
                <c:pt idx="2">
                  <c:v>3.9846000671386719</c:v>
                </c:pt>
                <c:pt idx="3">
                  <c:v>4.2397899627685547</c:v>
                </c:pt>
                <c:pt idx="4">
                  <c:v>4.5957498550415039</c:v>
                </c:pt>
                <c:pt idx="5">
                  <c:v>4.5957498550415039</c:v>
                </c:pt>
                <c:pt idx="6">
                  <c:v>4.8526601791381836</c:v>
                </c:pt>
                <c:pt idx="7">
                  <c:v>4.977869987487793</c:v>
                </c:pt>
                <c:pt idx="8">
                  <c:v>5.0204200744628906</c:v>
                </c:pt>
                <c:pt idx="9">
                  <c:v>5.0204200744628906</c:v>
                </c:pt>
                <c:pt idx="10">
                  <c:v>5.0232701301574707</c:v>
                </c:pt>
                <c:pt idx="11">
                  <c:v>5.0325798988342285</c:v>
                </c:pt>
                <c:pt idx="12">
                  <c:v>5.0339198112487793</c:v>
                </c:pt>
                <c:pt idx="13">
                  <c:v>5.0339198112487793</c:v>
                </c:pt>
                <c:pt idx="14">
                  <c:v>5.0338001251220703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A7-4E54-B9B5-72F03ED3D486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estatismo'!$H$171:$H$185</c:f>
              <c:numCache>
                <c:formatCode>General</c:formatCode>
                <c:ptCount val="15"/>
                <c:pt idx="0">
                  <c:v>4.0303000000000004</c:v>
                </c:pt>
                <c:pt idx="1">
                  <c:v>4.0303000000000004</c:v>
                </c:pt>
                <c:pt idx="2">
                  <c:v>4.0303000000000004</c:v>
                </c:pt>
                <c:pt idx="3">
                  <c:v>4.0303000000000004</c:v>
                </c:pt>
                <c:pt idx="4">
                  <c:v>4.0303000000000004</c:v>
                </c:pt>
                <c:pt idx="5">
                  <c:v>4.0303000000000004</c:v>
                </c:pt>
                <c:pt idx="6">
                  <c:v>4.0303000000000004</c:v>
                </c:pt>
                <c:pt idx="7">
                  <c:v>4.0303000000000004</c:v>
                </c:pt>
                <c:pt idx="8">
                  <c:v>4.0303000000000004</c:v>
                </c:pt>
                <c:pt idx="9">
                  <c:v>4.0303000000000004</c:v>
                </c:pt>
                <c:pt idx="10">
                  <c:v>4.0303000000000004</c:v>
                </c:pt>
                <c:pt idx="11">
                  <c:v>4.0303000000000004</c:v>
                </c:pt>
                <c:pt idx="12">
                  <c:v>4.0303000000000004</c:v>
                </c:pt>
                <c:pt idx="13">
                  <c:v>4.0303000000000004</c:v>
                </c:pt>
                <c:pt idx="14">
                  <c:v>4.0303000000000004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BE-4F6D-BCD6-B1E24A424C56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estatismo'!$I$171:$I$185</c:f>
              <c:numCache>
                <c:formatCode>General</c:formatCode>
                <c:ptCount val="15"/>
                <c:pt idx="0">
                  <c:v>3.9697</c:v>
                </c:pt>
                <c:pt idx="1">
                  <c:v>3.9697</c:v>
                </c:pt>
                <c:pt idx="2">
                  <c:v>3.9697</c:v>
                </c:pt>
                <c:pt idx="3">
                  <c:v>3.9697</c:v>
                </c:pt>
                <c:pt idx="4">
                  <c:v>3.9697</c:v>
                </c:pt>
                <c:pt idx="5">
                  <c:v>3.9697</c:v>
                </c:pt>
                <c:pt idx="6">
                  <c:v>3.9697</c:v>
                </c:pt>
                <c:pt idx="7">
                  <c:v>3.9697</c:v>
                </c:pt>
                <c:pt idx="8">
                  <c:v>3.9697</c:v>
                </c:pt>
                <c:pt idx="9">
                  <c:v>3.9697</c:v>
                </c:pt>
                <c:pt idx="10">
                  <c:v>3.9697</c:v>
                </c:pt>
                <c:pt idx="11">
                  <c:v>3.9697</c:v>
                </c:pt>
                <c:pt idx="12">
                  <c:v>3.9697</c:v>
                </c:pt>
                <c:pt idx="13">
                  <c:v>3.9697</c:v>
                </c:pt>
                <c:pt idx="14">
                  <c:v>3.9697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E-4F6D-BCD6-B1E24A424C56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estatismo'!$J$171:$J$185</c:f>
              <c:numCache>
                <c:formatCode>General</c:formatCode>
                <c:ptCount val="15"/>
                <c:pt idx="0">
                  <c:v>5.0403000000000002</c:v>
                </c:pt>
                <c:pt idx="1">
                  <c:v>5.0403000000000002</c:v>
                </c:pt>
                <c:pt idx="2">
                  <c:v>5.0403000000000002</c:v>
                </c:pt>
                <c:pt idx="3">
                  <c:v>5.0403000000000002</c:v>
                </c:pt>
                <c:pt idx="4">
                  <c:v>5.0403000000000002</c:v>
                </c:pt>
                <c:pt idx="5">
                  <c:v>5.0403000000000002</c:v>
                </c:pt>
                <c:pt idx="6">
                  <c:v>5.0403000000000002</c:v>
                </c:pt>
                <c:pt idx="7">
                  <c:v>5.0403000000000002</c:v>
                </c:pt>
                <c:pt idx="8">
                  <c:v>5.0403000000000002</c:v>
                </c:pt>
                <c:pt idx="9">
                  <c:v>5.0403000000000002</c:v>
                </c:pt>
                <c:pt idx="10">
                  <c:v>5.0403000000000002</c:v>
                </c:pt>
                <c:pt idx="11">
                  <c:v>5.0403000000000002</c:v>
                </c:pt>
                <c:pt idx="12">
                  <c:v>5.0403000000000002</c:v>
                </c:pt>
                <c:pt idx="13">
                  <c:v>5.0403000000000002</c:v>
                </c:pt>
                <c:pt idx="14">
                  <c:v>5.0403000000000002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BE-4F6D-BCD6-B1E24A424C56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estatismo'!$K$171:$K$185</c:f>
              <c:numCache>
                <c:formatCode>General</c:formatCode>
                <c:ptCount val="15"/>
                <c:pt idx="0">
                  <c:v>4.9796999999999993</c:v>
                </c:pt>
                <c:pt idx="1">
                  <c:v>4.9796999999999993</c:v>
                </c:pt>
                <c:pt idx="2">
                  <c:v>4.9796999999999993</c:v>
                </c:pt>
                <c:pt idx="3">
                  <c:v>4.9796999999999993</c:v>
                </c:pt>
                <c:pt idx="4">
                  <c:v>4.9796999999999993</c:v>
                </c:pt>
                <c:pt idx="5">
                  <c:v>4.9796999999999993</c:v>
                </c:pt>
                <c:pt idx="6">
                  <c:v>4.9796999999999993</c:v>
                </c:pt>
                <c:pt idx="7">
                  <c:v>4.9796999999999993</c:v>
                </c:pt>
                <c:pt idx="8">
                  <c:v>4.9796999999999993</c:v>
                </c:pt>
                <c:pt idx="9">
                  <c:v>4.9796999999999993</c:v>
                </c:pt>
                <c:pt idx="10">
                  <c:v>4.9796999999999993</c:v>
                </c:pt>
                <c:pt idx="11">
                  <c:v>4.9796999999999993</c:v>
                </c:pt>
                <c:pt idx="12">
                  <c:v>4.9796999999999993</c:v>
                </c:pt>
                <c:pt idx="13">
                  <c:v>4.9796999999999993</c:v>
                </c:pt>
                <c:pt idx="14">
                  <c:v>4.9796999999999993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BE-4F6D-BCD6-B1E24A424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44765.557405081017</c:v>
                </c:pt>
                <c:pt idx="1">
                  <c:v>44765.557407835651</c:v>
                </c:pt>
                <c:pt idx="2">
                  <c:v>44765.55740784722</c:v>
                </c:pt>
                <c:pt idx="3">
                  <c:v>44765.557419456018</c:v>
                </c:pt>
                <c:pt idx="4">
                  <c:v>44765.557419467594</c:v>
                </c:pt>
                <c:pt idx="5">
                  <c:v>44765.557432384259</c:v>
                </c:pt>
                <c:pt idx="6">
                  <c:v>44765.557444039354</c:v>
                </c:pt>
                <c:pt idx="7">
                  <c:v>44765.557455624999</c:v>
                </c:pt>
                <c:pt idx="8">
                  <c:v>44765.557467222221</c:v>
                </c:pt>
                <c:pt idx="9">
                  <c:v>44765.557467233797</c:v>
                </c:pt>
                <c:pt idx="10">
                  <c:v>44765.557478842595</c:v>
                </c:pt>
                <c:pt idx="11">
                  <c:v>44765.557490451392</c:v>
                </c:pt>
                <c:pt idx="12">
                  <c:v>44765.557502060183</c:v>
                </c:pt>
                <c:pt idx="13">
                  <c:v>44765.557513680556</c:v>
                </c:pt>
                <c:pt idx="14">
                  <c:v>44765.557525289354</c:v>
                </c:pt>
                <c:pt idx="15">
                  <c:v>44765.557536898152</c:v>
                </c:pt>
                <c:pt idx="16">
                  <c:v>44765.557536909721</c:v>
                </c:pt>
                <c:pt idx="17">
                  <c:v>44765.557548518518</c:v>
                </c:pt>
                <c:pt idx="18">
                  <c:v>44765.557560127316</c:v>
                </c:pt>
                <c:pt idx="19">
                  <c:v>44765.557571747682</c:v>
                </c:pt>
                <c:pt idx="20">
                  <c:v>44765.55758335648</c:v>
                </c:pt>
                <c:pt idx="21">
                  <c:v>44765.557594976854</c:v>
                </c:pt>
                <c:pt idx="22">
                  <c:v>44765.55760659722</c:v>
                </c:pt>
                <c:pt idx="23">
                  <c:v>44765.557618206018</c:v>
                </c:pt>
                <c:pt idx="24">
                  <c:v>44765.557618217594</c:v>
                </c:pt>
                <c:pt idx="25">
                  <c:v>44765.557629826391</c:v>
                </c:pt>
                <c:pt idx="26">
                  <c:v>44765.557641423613</c:v>
                </c:pt>
                <c:pt idx="27">
                  <c:v>44765.557641435182</c:v>
                </c:pt>
                <c:pt idx="28">
                  <c:v>44765.557653043979</c:v>
                </c:pt>
                <c:pt idx="29">
                  <c:v>44765.557653055555</c:v>
                </c:pt>
                <c:pt idx="30">
                  <c:v>44765.557664664353</c:v>
                </c:pt>
                <c:pt idx="31">
                  <c:v>44765.557676273151</c:v>
                </c:pt>
                <c:pt idx="32">
                  <c:v>44765.557687893517</c:v>
                </c:pt>
                <c:pt idx="33">
                  <c:v>44765.557699502315</c:v>
                </c:pt>
              </c:numCache>
            </c:numRef>
          </c:cat>
          <c:val>
            <c:numRef>
              <c:f>'Tiempo de establecimiento'!$I$43:$I$76</c:f>
              <c:numCache>
                <c:formatCode>General</c:formatCode>
                <c:ptCount val="34"/>
                <c:pt idx="0">
                  <c:v>4.9844198226928711</c:v>
                </c:pt>
                <c:pt idx="1">
                  <c:v>4.9844198226928711</c:v>
                </c:pt>
                <c:pt idx="2">
                  <c:v>4.9844198226928711</c:v>
                </c:pt>
                <c:pt idx="3">
                  <c:v>4.984220027923584</c:v>
                </c:pt>
                <c:pt idx="4">
                  <c:v>4.984220027923584</c:v>
                </c:pt>
                <c:pt idx="5">
                  <c:v>4.9846401214599609</c:v>
                </c:pt>
                <c:pt idx="6">
                  <c:v>5.3463997840881348</c:v>
                </c:pt>
                <c:pt idx="7">
                  <c:v>5.651130199432373</c:v>
                </c:pt>
                <c:pt idx="8">
                  <c:v>5.651130199432373</c:v>
                </c:pt>
                <c:pt idx="9">
                  <c:v>5.651130199432373</c:v>
                </c:pt>
                <c:pt idx="10">
                  <c:v>5.8355197906494141</c:v>
                </c:pt>
                <c:pt idx="11">
                  <c:v>5.9352002143859863</c:v>
                </c:pt>
                <c:pt idx="12">
                  <c:v>6.0056700706481934</c:v>
                </c:pt>
                <c:pt idx="13">
                  <c:v>6.0056700706481934</c:v>
                </c:pt>
                <c:pt idx="14">
                  <c:v>6.0055398941040039</c:v>
                </c:pt>
                <c:pt idx="15">
                  <c:v>6.0069098472595215</c:v>
                </c:pt>
                <c:pt idx="16">
                  <c:v>6.0069098472595215</c:v>
                </c:pt>
                <c:pt idx="17">
                  <c:v>6.0069098472595215</c:v>
                </c:pt>
                <c:pt idx="18">
                  <c:v>6.0069098472595215</c:v>
                </c:pt>
                <c:pt idx="19">
                  <c:v>6.0070900917053223</c:v>
                </c:pt>
                <c:pt idx="20">
                  <c:v>6.0065798759460449</c:v>
                </c:pt>
                <c:pt idx="21">
                  <c:v>6.0064501762390137</c:v>
                </c:pt>
                <c:pt idx="22">
                  <c:v>6.0070700645446777</c:v>
                </c:pt>
                <c:pt idx="23">
                  <c:v>6.0070700645446777</c:v>
                </c:pt>
                <c:pt idx="24">
                  <c:v>6.0070700645446777</c:v>
                </c:pt>
                <c:pt idx="25">
                  <c:v>6.0058598518371582</c:v>
                </c:pt>
                <c:pt idx="26">
                  <c:v>6.0053000450134277</c:v>
                </c:pt>
                <c:pt idx="27">
                  <c:v>6.0053000450134277</c:v>
                </c:pt>
                <c:pt idx="28">
                  <c:v>6.0053000450134277</c:v>
                </c:pt>
                <c:pt idx="29">
                  <c:v>6.0053000450134277</c:v>
                </c:pt>
                <c:pt idx="30">
                  <c:v>6.0053000450134277</c:v>
                </c:pt>
                <c:pt idx="31">
                  <c:v>6.0051097869873047</c:v>
                </c:pt>
                <c:pt idx="32">
                  <c:v>6.0054898262023926</c:v>
                </c:pt>
                <c:pt idx="33">
                  <c:v>6.0057001113891602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D-47D9-AF20-77FA6D48BB96}"/>
            </c:ext>
          </c:extLst>
        </c:ser>
        <c:ser>
          <c:idx val="0"/>
          <c:order val="1"/>
          <c:spPr>
            <a:ln w="19050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44765.557405081017</c:v>
                </c:pt>
                <c:pt idx="1">
                  <c:v>44765.557407835651</c:v>
                </c:pt>
                <c:pt idx="2">
                  <c:v>44765.55740784722</c:v>
                </c:pt>
                <c:pt idx="3">
                  <c:v>44765.557419456018</c:v>
                </c:pt>
                <c:pt idx="4">
                  <c:v>44765.557419467594</c:v>
                </c:pt>
                <c:pt idx="5">
                  <c:v>44765.557432384259</c:v>
                </c:pt>
                <c:pt idx="6">
                  <c:v>44765.557444039354</c:v>
                </c:pt>
                <c:pt idx="7">
                  <c:v>44765.557455624999</c:v>
                </c:pt>
                <c:pt idx="8">
                  <c:v>44765.557467222221</c:v>
                </c:pt>
                <c:pt idx="9">
                  <c:v>44765.557467233797</c:v>
                </c:pt>
                <c:pt idx="10">
                  <c:v>44765.557478842595</c:v>
                </c:pt>
                <c:pt idx="11">
                  <c:v>44765.557490451392</c:v>
                </c:pt>
                <c:pt idx="12">
                  <c:v>44765.557502060183</c:v>
                </c:pt>
                <c:pt idx="13">
                  <c:v>44765.557513680556</c:v>
                </c:pt>
                <c:pt idx="14">
                  <c:v>44765.557525289354</c:v>
                </c:pt>
                <c:pt idx="15">
                  <c:v>44765.557536898152</c:v>
                </c:pt>
                <c:pt idx="16">
                  <c:v>44765.557536909721</c:v>
                </c:pt>
                <c:pt idx="17">
                  <c:v>44765.557548518518</c:v>
                </c:pt>
                <c:pt idx="18">
                  <c:v>44765.557560127316</c:v>
                </c:pt>
                <c:pt idx="19">
                  <c:v>44765.557571747682</c:v>
                </c:pt>
                <c:pt idx="20">
                  <c:v>44765.55758335648</c:v>
                </c:pt>
                <c:pt idx="21">
                  <c:v>44765.557594976854</c:v>
                </c:pt>
                <c:pt idx="22">
                  <c:v>44765.55760659722</c:v>
                </c:pt>
                <c:pt idx="23">
                  <c:v>44765.557618206018</c:v>
                </c:pt>
                <c:pt idx="24">
                  <c:v>44765.557618217594</c:v>
                </c:pt>
                <c:pt idx="25">
                  <c:v>44765.557629826391</c:v>
                </c:pt>
                <c:pt idx="26">
                  <c:v>44765.557641423613</c:v>
                </c:pt>
                <c:pt idx="27">
                  <c:v>44765.557641435182</c:v>
                </c:pt>
                <c:pt idx="28">
                  <c:v>44765.557653043979</c:v>
                </c:pt>
                <c:pt idx="29">
                  <c:v>44765.557653055555</c:v>
                </c:pt>
                <c:pt idx="30">
                  <c:v>44765.557664664353</c:v>
                </c:pt>
                <c:pt idx="31">
                  <c:v>44765.557676273151</c:v>
                </c:pt>
                <c:pt idx="32">
                  <c:v>44765.557687893517</c:v>
                </c:pt>
                <c:pt idx="33">
                  <c:v>44765.557699502315</c:v>
                </c:pt>
              </c:numCache>
            </c:numRef>
          </c:cat>
          <c:val>
            <c:numRef>
              <c:f>'Tiempo de establecimiento'!$K$43:$K$76</c:f>
              <c:numCache>
                <c:formatCode>General</c:formatCode>
                <c:ptCount val="34"/>
                <c:pt idx="0">
                  <c:v>4.9545500000000002</c:v>
                </c:pt>
                <c:pt idx="1">
                  <c:v>4.9545500000000002</c:v>
                </c:pt>
                <c:pt idx="2">
                  <c:v>4.9545500000000002</c:v>
                </c:pt>
                <c:pt idx="3">
                  <c:v>4.9545500000000002</c:v>
                </c:pt>
                <c:pt idx="4">
                  <c:v>4.9545500000000002</c:v>
                </c:pt>
                <c:pt idx="5">
                  <c:v>4.9545500000000002</c:v>
                </c:pt>
                <c:pt idx="6">
                  <c:v>4.9545500000000002</c:v>
                </c:pt>
                <c:pt idx="7">
                  <c:v>4.9545500000000002</c:v>
                </c:pt>
                <c:pt idx="8">
                  <c:v>4.9545500000000002</c:v>
                </c:pt>
                <c:pt idx="9">
                  <c:v>4.9545500000000002</c:v>
                </c:pt>
                <c:pt idx="10">
                  <c:v>4.9545500000000002</c:v>
                </c:pt>
                <c:pt idx="11">
                  <c:v>4.9545500000000002</c:v>
                </c:pt>
                <c:pt idx="12">
                  <c:v>4.9545500000000002</c:v>
                </c:pt>
                <c:pt idx="13">
                  <c:v>4.9545500000000002</c:v>
                </c:pt>
                <c:pt idx="14">
                  <c:v>4.9545500000000002</c:v>
                </c:pt>
                <c:pt idx="15">
                  <c:v>4.9545500000000002</c:v>
                </c:pt>
                <c:pt idx="16">
                  <c:v>4.9545500000000002</c:v>
                </c:pt>
                <c:pt idx="17">
                  <c:v>4.9545500000000002</c:v>
                </c:pt>
                <c:pt idx="18">
                  <c:v>4.9545500000000002</c:v>
                </c:pt>
                <c:pt idx="19">
                  <c:v>4.9545500000000002</c:v>
                </c:pt>
                <c:pt idx="20">
                  <c:v>4.9545500000000002</c:v>
                </c:pt>
                <c:pt idx="21">
                  <c:v>4.9545500000000002</c:v>
                </c:pt>
                <c:pt idx="22">
                  <c:v>4.9545500000000002</c:v>
                </c:pt>
                <c:pt idx="23">
                  <c:v>4.9545500000000002</c:v>
                </c:pt>
                <c:pt idx="24">
                  <c:v>4.9545500000000002</c:v>
                </c:pt>
                <c:pt idx="25">
                  <c:v>4.9545500000000002</c:v>
                </c:pt>
                <c:pt idx="26">
                  <c:v>4.9545500000000002</c:v>
                </c:pt>
                <c:pt idx="27">
                  <c:v>4.9545500000000002</c:v>
                </c:pt>
                <c:pt idx="28">
                  <c:v>4.9545500000000002</c:v>
                </c:pt>
                <c:pt idx="29">
                  <c:v>4.9545500000000002</c:v>
                </c:pt>
                <c:pt idx="30">
                  <c:v>4.9545500000000002</c:v>
                </c:pt>
                <c:pt idx="31">
                  <c:v>4.9545500000000002</c:v>
                </c:pt>
                <c:pt idx="32">
                  <c:v>4.9545500000000002</c:v>
                </c:pt>
                <c:pt idx="33">
                  <c:v>4.9545500000000002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D-47D9-AF20-77FA6D48BB96}"/>
            </c:ext>
          </c:extLst>
        </c:ser>
        <c:ser>
          <c:idx val="2"/>
          <c:order val="2"/>
          <c:spPr>
            <a:ln w="19050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44765.557405081017</c:v>
                </c:pt>
                <c:pt idx="1">
                  <c:v>44765.557407835651</c:v>
                </c:pt>
                <c:pt idx="2">
                  <c:v>44765.55740784722</c:v>
                </c:pt>
                <c:pt idx="3">
                  <c:v>44765.557419456018</c:v>
                </c:pt>
                <c:pt idx="4">
                  <c:v>44765.557419467594</c:v>
                </c:pt>
                <c:pt idx="5">
                  <c:v>44765.557432384259</c:v>
                </c:pt>
                <c:pt idx="6">
                  <c:v>44765.557444039354</c:v>
                </c:pt>
                <c:pt idx="7">
                  <c:v>44765.557455624999</c:v>
                </c:pt>
                <c:pt idx="8">
                  <c:v>44765.557467222221</c:v>
                </c:pt>
                <c:pt idx="9">
                  <c:v>44765.557467233797</c:v>
                </c:pt>
                <c:pt idx="10">
                  <c:v>44765.557478842595</c:v>
                </c:pt>
                <c:pt idx="11">
                  <c:v>44765.557490451392</c:v>
                </c:pt>
                <c:pt idx="12">
                  <c:v>44765.557502060183</c:v>
                </c:pt>
                <c:pt idx="13">
                  <c:v>44765.557513680556</c:v>
                </c:pt>
                <c:pt idx="14">
                  <c:v>44765.557525289354</c:v>
                </c:pt>
                <c:pt idx="15">
                  <c:v>44765.557536898152</c:v>
                </c:pt>
                <c:pt idx="16">
                  <c:v>44765.557536909721</c:v>
                </c:pt>
                <c:pt idx="17">
                  <c:v>44765.557548518518</c:v>
                </c:pt>
                <c:pt idx="18">
                  <c:v>44765.557560127316</c:v>
                </c:pt>
                <c:pt idx="19">
                  <c:v>44765.557571747682</c:v>
                </c:pt>
                <c:pt idx="20">
                  <c:v>44765.55758335648</c:v>
                </c:pt>
                <c:pt idx="21">
                  <c:v>44765.557594976854</c:v>
                </c:pt>
                <c:pt idx="22">
                  <c:v>44765.55760659722</c:v>
                </c:pt>
                <c:pt idx="23">
                  <c:v>44765.557618206018</c:v>
                </c:pt>
                <c:pt idx="24">
                  <c:v>44765.557618217594</c:v>
                </c:pt>
                <c:pt idx="25">
                  <c:v>44765.557629826391</c:v>
                </c:pt>
                <c:pt idx="26">
                  <c:v>44765.557641423613</c:v>
                </c:pt>
                <c:pt idx="27">
                  <c:v>44765.557641435182</c:v>
                </c:pt>
                <c:pt idx="28">
                  <c:v>44765.557653043979</c:v>
                </c:pt>
                <c:pt idx="29">
                  <c:v>44765.557653055555</c:v>
                </c:pt>
                <c:pt idx="30">
                  <c:v>44765.557664664353</c:v>
                </c:pt>
                <c:pt idx="31">
                  <c:v>44765.557676273151</c:v>
                </c:pt>
                <c:pt idx="32">
                  <c:v>44765.557687893517</c:v>
                </c:pt>
                <c:pt idx="33">
                  <c:v>44765.557699502315</c:v>
                </c:pt>
              </c:numCache>
            </c:numRef>
          </c:cat>
          <c:val>
            <c:numRef>
              <c:f>'Tiempo de establecimiento'!$L$43:$L$76</c:f>
              <c:numCache>
                <c:formatCode>General</c:formatCode>
                <c:ptCount val="34"/>
                <c:pt idx="0">
                  <c:v>5.0154500000000004</c:v>
                </c:pt>
                <c:pt idx="1">
                  <c:v>5.0154500000000004</c:v>
                </c:pt>
                <c:pt idx="2">
                  <c:v>5.0154500000000004</c:v>
                </c:pt>
                <c:pt idx="3">
                  <c:v>5.0154500000000004</c:v>
                </c:pt>
                <c:pt idx="4">
                  <c:v>5.0154500000000004</c:v>
                </c:pt>
                <c:pt idx="5">
                  <c:v>5.0154500000000004</c:v>
                </c:pt>
                <c:pt idx="6">
                  <c:v>5.0154500000000004</c:v>
                </c:pt>
                <c:pt idx="7">
                  <c:v>5.0154500000000004</c:v>
                </c:pt>
                <c:pt idx="8">
                  <c:v>5.0154500000000004</c:v>
                </c:pt>
                <c:pt idx="9">
                  <c:v>5.0154500000000004</c:v>
                </c:pt>
                <c:pt idx="10">
                  <c:v>5.0154500000000004</c:v>
                </c:pt>
                <c:pt idx="11">
                  <c:v>5.0154500000000004</c:v>
                </c:pt>
                <c:pt idx="12">
                  <c:v>5.0154500000000004</c:v>
                </c:pt>
                <c:pt idx="13">
                  <c:v>5.0154500000000004</c:v>
                </c:pt>
                <c:pt idx="14">
                  <c:v>5.0154500000000004</c:v>
                </c:pt>
                <c:pt idx="15">
                  <c:v>5.0154500000000004</c:v>
                </c:pt>
                <c:pt idx="16">
                  <c:v>5.0154500000000004</c:v>
                </c:pt>
                <c:pt idx="17">
                  <c:v>5.0154500000000004</c:v>
                </c:pt>
                <c:pt idx="18">
                  <c:v>5.0154500000000004</c:v>
                </c:pt>
                <c:pt idx="19">
                  <c:v>5.0154500000000004</c:v>
                </c:pt>
                <c:pt idx="20">
                  <c:v>5.0154500000000004</c:v>
                </c:pt>
                <c:pt idx="21">
                  <c:v>5.0154500000000004</c:v>
                </c:pt>
                <c:pt idx="22">
                  <c:v>5.0154500000000004</c:v>
                </c:pt>
                <c:pt idx="23">
                  <c:v>5.0154500000000004</c:v>
                </c:pt>
                <c:pt idx="24">
                  <c:v>5.0154500000000004</c:v>
                </c:pt>
                <c:pt idx="25">
                  <c:v>5.0154500000000004</c:v>
                </c:pt>
                <c:pt idx="26">
                  <c:v>5.0154500000000004</c:v>
                </c:pt>
                <c:pt idx="27">
                  <c:v>5.0154500000000004</c:v>
                </c:pt>
                <c:pt idx="28">
                  <c:v>5.0154500000000004</c:v>
                </c:pt>
                <c:pt idx="29">
                  <c:v>5.0154500000000004</c:v>
                </c:pt>
                <c:pt idx="30">
                  <c:v>5.0154500000000004</c:v>
                </c:pt>
                <c:pt idx="31">
                  <c:v>5.0154500000000004</c:v>
                </c:pt>
                <c:pt idx="32">
                  <c:v>5.0154500000000004</c:v>
                </c:pt>
                <c:pt idx="33">
                  <c:v>5.0154500000000004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7D-47D9-AF20-77FA6D48BB96}"/>
            </c:ext>
          </c:extLst>
        </c:ser>
        <c:ser>
          <c:idx val="3"/>
          <c:order val="3"/>
          <c:spPr>
            <a:ln w="190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44765.557405081017</c:v>
                </c:pt>
                <c:pt idx="1">
                  <c:v>44765.557407835651</c:v>
                </c:pt>
                <c:pt idx="2">
                  <c:v>44765.55740784722</c:v>
                </c:pt>
                <c:pt idx="3">
                  <c:v>44765.557419456018</c:v>
                </c:pt>
                <c:pt idx="4">
                  <c:v>44765.557419467594</c:v>
                </c:pt>
                <c:pt idx="5">
                  <c:v>44765.557432384259</c:v>
                </c:pt>
                <c:pt idx="6">
                  <c:v>44765.557444039354</c:v>
                </c:pt>
                <c:pt idx="7">
                  <c:v>44765.557455624999</c:v>
                </c:pt>
                <c:pt idx="8">
                  <c:v>44765.557467222221</c:v>
                </c:pt>
                <c:pt idx="9">
                  <c:v>44765.557467233797</c:v>
                </c:pt>
                <c:pt idx="10">
                  <c:v>44765.557478842595</c:v>
                </c:pt>
                <c:pt idx="11">
                  <c:v>44765.557490451392</c:v>
                </c:pt>
                <c:pt idx="12">
                  <c:v>44765.557502060183</c:v>
                </c:pt>
                <c:pt idx="13">
                  <c:v>44765.557513680556</c:v>
                </c:pt>
                <c:pt idx="14">
                  <c:v>44765.557525289354</c:v>
                </c:pt>
                <c:pt idx="15">
                  <c:v>44765.557536898152</c:v>
                </c:pt>
                <c:pt idx="16">
                  <c:v>44765.557536909721</c:v>
                </c:pt>
                <c:pt idx="17">
                  <c:v>44765.557548518518</c:v>
                </c:pt>
                <c:pt idx="18">
                  <c:v>44765.557560127316</c:v>
                </c:pt>
                <c:pt idx="19">
                  <c:v>44765.557571747682</c:v>
                </c:pt>
                <c:pt idx="20">
                  <c:v>44765.55758335648</c:v>
                </c:pt>
                <c:pt idx="21">
                  <c:v>44765.557594976854</c:v>
                </c:pt>
                <c:pt idx="22">
                  <c:v>44765.55760659722</c:v>
                </c:pt>
                <c:pt idx="23">
                  <c:v>44765.557618206018</c:v>
                </c:pt>
                <c:pt idx="24">
                  <c:v>44765.557618217594</c:v>
                </c:pt>
                <c:pt idx="25">
                  <c:v>44765.557629826391</c:v>
                </c:pt>
                <c:pt idx="26">
                  <c:v>44765.557641423613</c:v>
                </c:pt>
                <c:pt idx="27">
                  <c:v>44765.557641435182</c:v>
                </c:pt>
                <c:pt idx="28">
                  <c:v>44765.557653043979</c:v>
                </c:pt>
                <c:pt idx="29">
                  <c:v>44765.557653055555</c:v>
                </c:pt>
                <c:pt idx="30">
                  <c:v>44765.557664664353</c:v>
                </c:pt>
                <c:pt idx="31">
                  <c:v>44765.557676273151</c:v>
                </c:pt>
                <c:pt idx="32">
                  <c:v>44765.557687893517</c:v>
                </c:pt>
                <c:pt idx="33">
                  <c:v>44765.557699502315</c:v>
                </c:pt>
              </c:numCache>
            </c:numRef>
          </c:cat>
          <c:val>
            <c:numRef>
              <c:f>'Tiempo de establecimiento'!$M$43:$M$76</c:f>
              <c:numCache>
                <c:formatCode>General</c:formatCode>
                <c:ptCount val="34"/>
                <c:pt idx="0">
                  <c:v>5.9695499999999999</c:v>
                </c:pt>
                <c:pt idx="1">
                  <c:v>5.9695499999999999</c:v>
                </c:pt>
                <c:pt idx="2">
                  <c:v>5.9695499999999999</c:v>
                </c:pt>
                <c:pt idx="3">
                  <c:v>5.9695499999999999</c:v>
                </c:pt>
                <c:pt idx="4">
                  <c:v>5.9695499999999999</c:v>
                </c:pt>
                <c:pt idx="5">
                  <c:v>5.9695499999999999</c:v>
                </c:pt>
                <c:pt idx="6">
                  <c:v>5.9695499999999999</c:v>
                </c:pt>
                <c:pt idx="7">
                  <c:v>5.9695499999999999</c:v>
                </c:pt>
                <c:pt idx="8">
                  <c:v>5.9695499999999999</c:v>
                </c:pt>
                <c:pt idx="9">
                  <c:v>5.9695499999999999</c:v>
                </c:pt>
                <c:pt idx="10">
                  <c:v>5.9695499999999999</c:v>
                </c:pt>
                <c:pt idx="11">
                  <c:v>5.9695499999999999</c:v>
                </c:pt>
                <c:pt idx="12">
                  <c:v>5.9695499999999999</c:v>
                </c:pt>
                <c:pt idx="13">
                  <c:v>5.9695499999999999</c:v>
                </c:pt>
                <c:pt idx="14">
                  <c:v>5.9695499999999999</c:v>
                </c:pt>
                <c:pt idx="15">
                  <c:v>5.9695499999999999</c:v>
                </c:pt>
                <c:pt idx="16">
                  <c:v>5.9695499999999999</c:v>
                </c:pt>
                <c:pt idx="17">
                  <c:v>5.9695499999999999</c:v>
                </c:pt>
                <c:pt idx="18">
                  <c:v>5.9695499999999999</c:v>
                </c:pt>
                <c:pt idx="19">
                  <c:v>5.9695499999999999</c:v>
                </c:pt>
                <c:pt idx="20">
                  <c:v>5.9695499999999999</c:v>
                </c:pt>
                <c:pt idx="21">
                  <c:v>5.9695499999999999</c:v>
                </c:pt>
                <c:pt idx="22">
                  <c:v>5.9695499999999999</c:v>
                </c:pt>
                <c:pt idx="23">
                  <c:v>5.9695499999999999</c:v>
                </c:pt>
                <c:pt idx="24">
                  <c:v>5.9695499999999999</c:v>
                </c:pt>
                <c:pt idx="25">
                  <c:v>5.9695499999999999</c:v>
                </c:pt>
                <c:pt idx="26">
                  <c:v>5.9695499999999999</c:v>
                </c:pt>
                <c:pt idx="27">
                  <c:v>5.9695499999999999</c:v>
                </c:pt>
                <c:pt idx="28">
                  <c:v>5.9695499999999999</c:v>
                </c:pt>
                <c:pt idx="29">
                  <c:v>5.9695499999999999</c:v>
                </c:pt>
                <c:pt idx="30">
                  <c:v>5.9695499999999999</c:v>
                </c:pt>
                <c:pt idx="31">
                  <c:v>5.9695499999999999</c:v>
                </c:pt>
                <c:pt idx="32">
                  <c:v>5.9695499999999999</c:v>
                </c:pt>
                <c:pt idx="33">
                  <c:v>5.9695499999999999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7D-47D9-AF20-77FA6D48BB96}"/>
            </c:ext>
          </c:extLst>
        </c:ser>
        <c:ser>
          <c:idx val="4"/>
          <c:order val="4"/>
          <c:spPr>
            <a:ln w="190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44765.557405081017</c:v>
                </c:pt>
                <c:pt idx="1">
                  <c:v>44765.557407835651</c:v>
                </c:pt>
                <c:pt idx="2">
                  <c:v>44765.55740784722</c:v>
                </c:pt>
                <c:pt idx="3">
                  <c:v>44765.557419456018</c:v>
                </c:pt>
                <c:pt idx="4">
                  <c:v>44765.557419467594</c:v>
                </c:pt>
                <c:pt idx="5">
                  <c:v>44765.557432384259</c:v>
                </c:pt>
                <c:pt idx="6">
                  <c:v>44765.557444039354</c:v>
                </c:pt>
                <c:pt idx="7">
                  <c:v>44765.557455624999</c:v>
                </c:pt>
                <c:pt idx="8">
                  <c:v>44765.557467222221</c:v>
                </c:pt>
                <c:pt idx="9">
                  <c:v>44765.557467233797</c:v>
                </c:pt>
                <c:pt idx="10">
                  <c:v>44765.557478842595</c:v>
                </c:pt>
                <c:pt idx="11">
                  <c:v>44765.557490451392</c:v>
                </c:pt>
                <c:pt idx="12">
                  <c:v>44765.557502060183</c:v>
                </c:pt>
                <c:pt idx="13">
                  <c:v>44765.557513680556</c:v>
                </c:pt>
                <c:pt idx="14">
                  <c:v>44765.557525289354</c:v>
                </c:pt>
                <c:pt idx="15">
                  <c:v>44765.557536898152</c:v>
                </c:pt>
                <c:pt idx="16">
                  <c:v>44765.557536909721</c:v>
                </c:pt>
                <c:pt idx="17">
                  <c:v>44765.557548518518</c:v>
                </c:pt>
                <c:pt idx="18">
                  <c:v>44765.557560127316</c:v>
                </c:pt>
                <c:pt idx="19">
                  <c:v>44765.557571747682</c:v>
                </c:pt>
                <c:pt idx="20">
                  <c:v>44765.55758335648</c:v>
                </c:pt>
                <c:pt idx="21">
                  <c:v>44765.557594976854</c:v>
                </c:pt>
                <c:pt idx="22">
                  <c:v>44765.55760659722</c:v>
                </c:pt>
                <c:pt idx="23">
                  <c:v>44765.557618206018</c:v>
                </c:pt>
                <c:pt idx="24">
                  <c:v>44765.557618217594</c:v>
                </c:pt>
                <c:pt idx="25">
                  <c:v>44765.557629826391</c:v>
                </c:pt>
                <c:pt idx="26">
                  <c:v>44765.557641423613</c:v>
                </c:pt>
                <c:pt idx="27">
                  <c:v>44765.557641435182</c:v>
                </c:pt>
                <c:pt idx="28">
                  <c:v>44765.557653043979</c:v>
                </c:pt>
                <c:pt idx="29">
                  <c:v>44765.557653055555</c:v>
                </c:pt>
                <c:pt idx="30">
                  <c:v>44765.557664664353</c:v>
                </c:pt>
                <c:pt idx="31">
                  <c:v>44765.557676273151</c:v>
                </c:pt>
                <c:pt idx="32">
                  <c:v>44765.557687893517</c:v>
                </c:pt>
                <c:pt idx="33">
                  <c:v>44765.557699502315</c:v>
                </c:pt>
              </c:numCache>
            </c:numRef>
          </c:cat>
          <c:val>
            <c:numRef>
              <c:f>'Tiempo de establecimiento'!$N$43:$N$76</c:f>
              <c:numCache>
                <c:formatCode>General</c:formatCode>
                <c:ptCount val="34"/>
                <c:pt idx="0">
                  <c:v>6.0304500000000001</c:v>
                </c:pt>
                <c:pt idx="1">
                  <c:v>6.0304500000000001</c:v>
                </c:pt>
                <c:pt idx="2">
                  <c:v>6.0304500000000001</c:v>
                </c:pt>
                <c:pt idx="3">
                  <c:v>6.0304500000000001</c:v>
                </c:pt>
                <c:pt idx="4">
                  <c:v>6.0304500000000001</c:v>
                </c:pt>
                <c:pt idx="5">
                  <c:v>6.0304500000000001</c:v>
                </c:pt>
                <c:pt idx="6">
                  <c:v>6.0304500000000001</c:v>
                </c:pt>
                <c:pt idx="7">
                  <c:v>6.0304500000000001</c:v>
                </c:pt>
                <c:pt idx="8">
                  <c:v>6.0304500000000001</c:v>
                </c:pt>
                <c:pt idx="9">
                  <c:v>6.0304500000000001</c:v>
                </c:pt>
                <c:pt idx="10">
                  <c:v>6.0304500000000001</c:v>
                </c:pt>
                <c:pt idx="11">
                  <c:v>6.0304500000000001</c:v>
                </c:pt>
                <c:pt idx="12">
                  <c:v>6.0304500000000001</c:v>
                </c:pt>
                <c:pt idx="13">
                  <c:v>6.0304500000000001</c:v>
                </c:pt>
                <c:pt idx="14">
                  <c:v>6.0304500000000001</c:v>
                </c:pt>
                <c:pt idx="15">
                  <c:v>6.0304500000000001</c:v>
                </c:pt>
                <c:pt idx="16">
                  <c:v>6.0304500000000001</c:v>
                </c:pt>
                <c:pt idx="17">
                  <c:v>6.0304500000000001</c:v>
                </c:pt>
                <c:pt idx="18">
                  <c:v>6.0304500000000001</c:v>
                </c:pt>
                <c:pt idx="19">
                  <c:v>6.0304500000000001</c:v>
                </c:pt>
                <c:pt idx="20">
                  <c:v>6.0304500000000001</c:v>
                </c:pt>
                <c:pt idx="21">
                  <c:v>6.0304500000000001</c:v>
                </c:pt>
                <c:pt idx="22">
                  <c:v>6.0304500000000001</c:v>
                </c:pt>
                <c:pt idx="23">
                  <c:v>6.0304500000000001</c:v>
                </c:pt>
                <c:pt idx="24">
                  <c:v>6.0304500000000001</c:v>
                </c:pt>
                <c:pt idx="25">
                  <c:v>6.0304500000000001</c:v>
                </c:pt>
                <c:pt idx="26">
                  <c:v>6.0304500000000001</c:v>
                </c:pt>
                <c:pt idx="27">
                  <c:v>6.0304500000000001</c:v>
                </c:pt>
                <c:pt idx="28">
                  <c:v>6.0304500000000001</c:v>
                </c:pt>
                <c:pt idx="29">
                  <c:v>6.0304500000000001</c:v>
                </c:pt>
                <c:pt idx="30">
                  <c:v>6.0304500000000001</c:v>
                </c:pt>
                <c:pt idx="31">
                  <c:v>6.0304500000000001</c:v>
                </c:pt>
                <c:pt idx="32">
                  <c:v>6.0304500000000001</c:v>
                </c:pt>
                <c:pt idx="33">
                  <c:v>6.0304500000000001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7D-47D9-AF20-77FA6D48B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At val="0"/>
        <c:auto val="1"/>
        <c:lblAlgn val="ctr"/>
        <c:lblOffset val="50"/>
        <c:noMultiLvlLbl val="0"/>
      </c:catAx>
      <c:valAx>
        <c:axId val="469683711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estatismo'!$E$171:$E$185</c:f>
              <c:numCache>
                <c:formatCode>h:mm:ss.000</c:formatCode>
                <c:ptCount val="15"/>
                <c:pt idx="0">
                  <c:v>44765.548122916669</c:v>
                </c:pt>
                <c:pt idx="1">
                  <c:v>44765.548134513891</c:v>
                </c:pt>
                <c:pt idx="2">
                  <c:v>44765.548146111112</c:v>
                </c:pt>
                <c:pt idx="3">
                  <c:v>44765.548157696758</c:v>
                </c:pt>
                <c:pt idx="4">
                  <c:v>44765.548169305555</c:v>
                </c:pt>
                <c:pt idx="5">
                  <c:v>44765.548180902777</c:v>
                </c:pt>
                <c:pt idx="6">
                  <c:v>44765.548192488423</c:v>
                </c:pt>
                <c:pt idx="7">
                  <c:v>44765.548204085651</c:v>
                </c:pt>
                <c:pt idx="8">
                  <c:v>44765.548215671297</c:v>
                </c:pt>
                <c:pt idx="9">
                  <c:v>44765.548227280095</c:v>
                </c:pt>
                <c:pt idx="10">
                  <c:v>44765.548238877316</c:v>
                </c:pt>
                <c:pt idx="11">
                  <c:v>44765.548250474538</c:v>
                </c:pt>
                <c:pt idx="12">
                  <c:v>44765.548262071759</c:v>
                </c:pt>
                <c:pt idx="13">
                  <c:v>44765.548273657405</c:v>
                </c:pt>
                <c:pt idx="14">
                  <c:v>44765.548285254627</c:v>
                </c:pt>
              </c:numCache>
            </c:numRef>
          </c:cat>
          <c:val>
            <c:numRef>
              <c:f>'Gráficas cálculo estatismo'!$F$171:$F$185</c:f>
              <c:numCache>
                <c:formatCode>General</c:formatCode>
                <c:ptCount val="15"/>
                <c:pt idx="0">
                  <c:v>60</c:v>
                </c:pt>
                <c:pt idx="1">
                  <c:v>60</c:v>
                </c:pt>
                <c:pt idx="2">
                  <c:v>59.799999237060547</c:v>
                </c:pt>
                <c:pt idx="3">
                  <c:v>59.799999237060547</c:v>
                </c:pt>
                <c:pt idx="4">
                  <c:v>59.799999237060547</c:v>
                </c:pt>
                <c:pt idx="5">
                  <c:v>59.799999237060547</c:v>
                </c:pt>
                <c:pt idx="6">
                  <c:v>59.799999237060547</c:v>
                </c:pt>
                <c:pt idx="7">
                  <c:v>59.799999237060547</c:v>
                </c:pt>
                <c:pt idx="8">
                  <c:v>59.799999237060547</c:v>
                </c:pt>
                <c:pt idx="9">
                  <c:v>59.799999237060547</c:v>
                </c:pt>
                <c:pt idx="10">
                  <c:v>59.799999237060547</c:v>
                </c:pt>
                <c:pt idx="11">
                  <c:v>59.799999237060547</c:v>
                </c:pt>
                <c:pt idx="12">
                  <c:v>59.799999237060547</c:v>
                </c:pt>
                <c:pt idx="13">
                  <c:v>59.799999237060547</c:v>
                </c:pt>
                <c:pt idx="14">
                  <c:v>59.799999237060547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D-488E-AE11-E467369BF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estatismo'!$F$196:$F$211</c:f>
              <c:numCache>
                <c:formatCode>General</c:formatCode>
                <c:ptCount val="16"/>
                <c:pt idx="0">
                  <c:v>59.799999237060547</c:v>
                </c:pt>
                <c:pt idx="1">
                  <c:v>59.799999237060547</c:v>
                </c:pt>
                <c:pt idx="2">
                  <c:v>59.599998474121094</c:v>
                </c:pt>
                <c:pt idx="3">
                  <c:v>59.599998474121094</c:v>
                </c:pt>
                <c:pt idx="4">
                  <c:v>59.599998474121094</c:v>
                </c:pt>
                <c:pt idx="5">
                  <c:v>59.599998474121094</c:v>
                </c:pt>
                <c:pt idx="6">
                  <c:v>59.599998474121094</c:v>
                </c:pt>
                <c:pt idx="7">
                  <c:v>59.599998474121094</c:v>
                </c:pt>
                <c:pt idx="8">
                  <c:v>59.599998474121094</c:v>
                </c:pt>
                <c:pt idx="9">
                  <c:v>59.599998474121094</c:v>
                </c:pt>
                <c:pt idx="10">
                  <c:v>59.599998474121094</c:v>
                </c:pt>
                <c:pt idx="11">
                  <c:v>59.599998474121094</c:v>
                </c:pt>
                <c:pt idx="12">
                  <c:v>59.599998474121094</c:v>
                </c:pt>
                <c:pt idx="13">
                  <c:v>59.599998474121094</c:v>
                </c:pt>
                <c:pt idx="14">
                  <c:v>59.599998474121094</c:v>
                </c:pt>
                <c:pt idx="15">
                  <c:v>59.599998474121094</c:v>
                </c:pt>
              </c:numCache>
            </c:numRef>
          </c:cat>
          <c:val>
            <c:numRef>
              <c:f>'Gráficas cálculo estatismo'!$G$196:$G$211</c:f>
              <c:numCache>
                <c:formatCode>General</c:formatCode>
                <c:ptCount val="16"/>
                <c:pt idx="0">
                  <c:v>5.0339198112487793</c:v>
                </c:pt>
                <c:pt idx="1">
                  <c:v>5.0337400436401367</c:v>
                </c:pt>
                <c:pt idx="2">
                  <c:v>5.0337400436401367</c:v>
                </c:pt>
                <c:pt idx="3">
                  <c:v>5.0340499877929688</c:v>
                </c:pt>
                <c:pt idx="4">
                  <c:v>5.4560599327087402</c:v>
                </c:pt>
                <c:pt idx="5">
                  <c:v>5.7060399055480957</c:v>
                </c:pt>
                <c:pt idx="6">
                  <c:v>5.7060399055480957</c:v>
                </c:pt>
                <c:pt idx="7">
                  <c:v>6.1223697662353516</c:v>
                </c:pt>
                <c:pt idx="8">
                  <c:v>6.325200080871582</c:v>
                </c:pt>
                <c:pt idx="9">
                  <c:v>6.3086299896240234</c:v>
                </c:pt>
                <c:pt idx="10">
                  <c:v>6.2856302261352539</c:v>
                </c:pt>
                <c:pt idx="11">
                  <c:v>6.2856302261352539</c:v>
                </c:pt>
                <c:pt idx="12">
                  <c:v>6.2534499168395996</c:v>
                </c:pt>
                <c:pt idx="13">
                  <c:v>6.2534499168395996</c:v>
                </c:pt>
                <c:pt idx="14">
                  <c:v>6.2534499168395996</c:v>
                </c:pt>
                <c:pt idx="15">
                  <c:v>6.2283902168273926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6-4E06-84CB-DCED1F82F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estatismo'!$E$196:$E$211</c:f>
              <c:numCache>
                <c:formatCode>h:mm:ss.000</c:formatCode>
                <c:ptCount val="16"/>
                <c:pt idx="0">
                  <c:v>44765.548563703705</c:v>
                </c:pt>
                <c:pt idx="1">
                  <c:v>44765.548575312503</c:v>
                </c:pt>
                <c:pt idx="2">
                  <c:v>44765.548586909725</c:v>
                </c:pt>
                <c:pt idx="3">
                  <c:v>44765.548598518515</c:v>
                </c:pt>
                <c:pt idx="4">
                  <c:v>44765.548610115744</c:v>
                </c:pt>
                <c:pt idx="5">
                  <c:v>44765.548621724534</c:v>
                </c:pt>
                <c:pt idx="6">
                  <c:v>44765.548633321756</c:v>
                </c:pt>
                <c:pt idx="7">
                  <c:v>44765.548645787036</c:v>
                </c:pt>
                <c:pt idx="8">
                  <c:v>44765.548657407409</c:v>
                </c:pt>
                <c:pt idx="9">
                  <c:v>44765.548669027776</c:v>
                </c:pt>
                <c:pt idx="10">
                  <c:v>44765.548680624997</c:v>
                </c:pt>
                <c:pt idx="11">
                  <c:v>44765.548690034724</c:v>
                </c:pt>
                <c:pt idx="12">
                  <c:v>44765.548692245371</c:v>
                </c:pt>
                <c:pt idx="13">
                  <c:v>44765.548692256947</c:v>
                </c:pt>
                <c:pt idx="14">
                  <c:v>44765.548703865737</c:v>
                </c:pt>
                <c:pt idx="15">
                  <c:v>44765.548715474535</c:v>
                </c:pt>
              </c:numCache>
            </c:numRef>
          </c:cat>
          <c:val>
            <c:numRef>
              <c:f>'Gráficas cálculo estatismo'!$G$196:$G$211</c:f>
              <c:numCache>
                <c:formatCode>General</c:formatCode>
                <c:ptCount val="16"/>
                <c:pt idx="0">
                  <c:v>5.0339198112487793</c:v>
                </c:pt>
                <c:pt idx="1">
                  <c:v>5.0337400436401367</c:v>
                </c:pt>
                <c:pt idx="2">
                  <c:v>5.0337400436401367</c:v>
                </c:pt>
                <c:pt idx="3">
                  <c:v>5.0340499877929688</c:v>
                </c:pt>
                <c:pt idx="4">
                  <c:v>5.4560599327087402</c:v>
                </c:pt>
                <c:pt idx="5">
                  <c:v>5.7060399055480957</c:v>
                </c:pt>
                <c:pt idx="6">
                  <c:v>5.7060399055480957</c:v>
                </c:pt>
                <c:pt idx="7">
                  <c:v>6.1223697662353516</c:v>
                </c:pt>
                <c:pt idx="8">
                  <c:v>6.325200080871582</c:v>
                </c:pt>
                <c:pt idx="9">
                  <c:v>6.3086299896240234</c:v>
                </c:pt>
                <c:pt idx="10">
                  <c:v>6.2856302261352539</c:v>
                </c:pt>
                <c:pt idx="11">
                  <c:v>6.2856302261352539</c:v>
                </c:pt>
                <c:pt idx="12">
                  <c:v>6.2534499168395996</c:v>
                </c:pt>
                <c:pt idx="13">
                  <c:v>6.2534499168395996</c:v>
                </c:pt>
                <c:pt idx="14">
                  <c:v>6.2534499168395996</c:v>
                </c:pt>
                <c:pt idx="15">
                  <c:v>6.2283902168273926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4-4277-9396-4F7F7BD9A035}"/>
            </c:ext>
          </c:extLst>
        </c:ser>
        <c:ser>
          <c:idx val="0"/>
          <c:order val="1"/>
          <c:tx>
            <c:strRef>
              <c:f>'Gráficas cálculo estatismo'!$H$196:$H$211</c:f>
              <c:strCache>
                <c:ptCount val="16"/>
                <c:pt idx="0">
                  <c:v>5,04979</c:v>
                </c:pt>
                <c:pt idx="1">
                  <c:v>5,04979</c:v>
                </c:pt>
                <c:pt idx="2">
                  <c:v>5,04979</c:v>
                </c:pt>
                <c:pt idx="3">
                  <c:v>5,04979</c:v>
                </c:pt>
                <c:pt idx="4">
                  <c:v>5,04979</c:v>
                </c:pt>
                <c:pt idx="5">
                  <c:v>5,04979</c:v>
                </c:pt>
                <c:pt idx="6">
                  <c:v>5,04979</c:v>
                </c:pt>
                <c:pt idx="7">
                  <c:v>5,04979</c:v>
                </c:pt>
                <c:pt idx="8">
                  <c:v>5,04979</c:v>
                </c:pt>
                <c:pt idx="9">
                  <c:v>5,04979</c:v>
                </c:pt>
                <c:pt idx="10">
                  <c:v>5,04979</c:v>
                </c:pt>
                <c:pt idx="11">
                  <c:v>5,04979</c:v>
                </c:pt>
                <c:pt idx="12">
                  <c:v>5,04979</c:v>
                </c:pt>
                <c:pt idx="13">
                  <c:v>5,04979</c:v>
                </c:pt>
                <c:pt idx="14">
                  <c:v>5,04979</c:v>
                </c:pt>
                <c:pt idx="15">
                  <c:v>5,04979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estatismo'!$H$196:$H$211</c:f>
              <c:numCache>
                <c:formatCode>General</c:formatCode>
                <c:ptCount val="16"/>
                <c:pt idx="0">
                  <c:v>5.0497900000000007</c:v>
                </c:pt>
                <c:pt idx="1">
                  <c:v>5.0497900000000007</c:v>
                </c:pt>
                <c:pt idx="2">
                  <c:v>5.0497900000000007</c:v>
                </c:pt>
                <c:pt idx="3">
                  <c:v>5.0497900000000007</c:v>
                </c:pt>
                <c:pt idx="4">
                  <c:v>5.0497900000000007</c:v>
                </c:pt>
                <c:pt idx="5">
                  <c:v>5.0497900000000007</c:v>
                </c:pt>
                <c:pt idx="6">
                  <c:v>5.0497900000000007</c:v>
                </c:pt>
                <c:pt idx="7">
                  <c:v>5.0497900000000007</c:v>
                </c:pt>
                <c:pt idx="8">
                  <c:v>5.0497900000000007</c:v>
                </c:pt>
                <c:pt idx="9">
                  <c:v>5.0497900000000007</c:v>
                </c:pt>
                <c:pt idx="10">
                  <c:v>5.0497900000000007</c:v>
                </c:pt>
                <c:pt idx="11">
                  <c:v>5.0497900000000007</c:v>
                </c:pt>
                <c:pt idx="12">
                  <c:v>5.0497900000000007</c:v>
                </c:pt>
                <c:pt idx="13">
                  <c:v>5.0497900000000007</c:v>
                </c:pt>
                <c:pt idx="14">
                  <c:v>5.0497900000000007</c:v>
                </c:pt>
                <c:pt idx="15">
                  <c:v>5.0497900000000007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0-4551-B046-241692701B79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estatismo'!$I$196:$I$211</c:f>
              <c:numCache>
                <c:formatCode>General</c:formatCode>
                <c:ptCount val="16"/>
                <c:pt idx="0">
                  <c:v>4.9782099999999998</c:v>
                </c:pt>
                <c:pt idx="1">
                  <c:v>4.9782099999999998</c:v>
                </c:pt>
                <c:pt idx="2">
                  <c:v>4.9782099999999998</c:v>
                </c:pt>
                <c:pt idx="3">
                  <c:v>4.9782099999999998</c:v>
                </c:pt>
                <c:pt idx="4">
                  <c:v>4.9782099999999998</c:v>
                </c:pt>
                <c:pt idx="5">
                  <c:v>4.9782099999999998</c:v>
                </c:pt>
                <c:pt idx="6">
                  <c:v>4.9782099999999998</c:v>
                </c:pt>
                <c:pt idx="7">
                  <c:v>4.9782099999999998</c:v>
                </c:pt>
                <c:pt idx="8">
                  <c:v>4.9782099999999998</c:v>
                </c:pt>
                <c:pt idx="9">
                  <c:v>4.9782099999999998</c:v>
                </c:pt>
                <c:pt idx="10">
                  <c:v>4.9782099999999998</c:v>
                </c:pt>
                <c:pt idx="11">
                  <c:v>4.9782099999999998</c:v>
                </c:pt>
                <c:pt idx="12">
                  <c:v>4.9782099999999998</c:v>
                </c:pt>
                <c:pt idx="13">
                  <c:v>4.9782099999999998</c:v>
                </c:pt>
                <c:pt idx="14">
                  <c:v>4.9782099999999998</c:v>
                </c:pt>
                <c:pt idx="15">
                  <c:v>4.9782099999999998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0-4551-B046-241692701B79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estatismo'!$J$196:$J$211</c:f>
              <c:numCache>
                <c:formatCode>General</c:formatCode>
                <c:ptCount val="16"/>
                <c:pt idx="0">
                  <c:v>6.2427900000000003</c:v>
                </c:pt>
                <c:pt idx="1">
                  <c:v>6.2427900000000003</c:v>
                </c:pt>
                <c:pt idx="2">
                  <c:v>6.2427900000000003</c:v>
                </c:pt>
                <c:pt idx="3">
                  <c:v>6.2427900000000003</c:v>
                </c:pt>
                <c:pt idx="4">
                  <c:v>6.2427900000000003</c:v>
                </c:pt>
                <c:pt idx="5">
                  <c:v>6.2427900000000003</c:v>
                </c:pt>
                <c:pt idx="6">
                  <c:v>6.2427900000000003</c:v>
                </c:pt>
                <c:pt idx="7">
                  <c:v>6.2427900000000003</c:v>
                </c:pt>
                <c:pt idx="8">
                  <c:v>6.2427900000000003</c:v>
                </c:pt>
                <c:pt idx="9">
                  <c:v>6.2427900000000003</c:v>
                </c:pt>
                <c:pt idx="10">
                  <c:v>6.2427900000000003</c:v>
                </c:pt>
                <c:pt idx="11">
                  <c:v>6.2427900000000003</c:v>
                </c:pt>
                <c:pt idx="12">
                  <c:v>6.2427900000000003</c:v>
                </c:pt>
                <c:pt idx="13">
                  <c:v>6.2427900000000003</c:v>
                </c:pt>
                <c:pt idx="14">
                  <c:v>6.2427900000000003</c:v>
                </c:pt>
                <c:pt idx="15">
                  <c:v>6.2427900000000003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E0-4551-B046-241692701B79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estatismo'!$K$196:$K$211</c:f>
              <c:numCache>
                <c:formatCode>General</c:formatCode>
                <c:ptCount val="16"/>
                <c:pt idx="0">
                  <c:v>6.1712099999999994</c:v>
                </c:pt>
                <c:pt idx="1">
                  <c:v>6.1712099999999994</c:v>
                </c:pt>
                <c:pt idx="2">
                  <c:v>6.1712099999999994</c:v>
                </c:pt>
                <c:pt idx="3">
                  <c:v>6.1712099999999994</c:v>
                </c:pt>
                <c:pt idx="4">
                  <c:v>6.1712099999999994</c:v>
                </c:pt>
                <c:pt idx="5">
                  <c:v>6.1712099999999994</c:v>
                </c:pt>
                <c:pt idx="6">
                  <c:v>6.1712099999999994</c:v>
                </c:pt>
                <c:pt idx="7">
                  <c:v>6.1712099999999994</c:v>
                </c:pt>
                <c:pt idx="8">
                  <c:v>6.1712099999999994</c:v>
                </c:pt>
                <c:pt idx="9">
                  <c:v>6.1712099999999994</c:v>
                </c:pt>
                <c:pt idx="10">
                  <c:v>6.1712099999999994</c:v>
                </c:pt>
                <c:pt idx="11">
                  <c:v>6.1712099999999994</c:v>
                </c:pt>
                <c:pt idx="12">
                  <c:v>6.1712099999999994</c:v>
                </c:pt>
                <c:pt idx="13">
                  <c:v>6.1712099999999994</c:v>
                </c:pt>
                <c:pt idx="14">
                  <c:v>6.1712099999999994</c:v>
                </c:pt>
                <c:pt idx="15">
                  <c:v>6.1712099999999994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E0-4551-B046-241692701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estatismo'!$E$196:$E$211</c:f>
              <c:numCache>
                <c:formatCode>h:mm:ss.000</c:formatCode>
                <c:ptCount val="16"/>
                <c:pt idx="0">
                  <c:v>44765.548563703705</c:v>
                </c:pt>
                <c:pt idx="1">
                  <c:v>44765.548575312503</c:v>
                </c:pt>
                <c:pt idx="2">
                  <c:v>44765.548586909725</c:v>
                </c:pt>
                <c:pt idx="3">
                  <c:v>44765.548598518515</c:v>
                </c:pt>
                <c:pt idx="4">
                  <c:v>44765.548610115744</c:v>
                </c:pt>
                <c:pt idx="5">
                  <c:v>44765.548621724534</c:v>
                </c:pt>
                <c:pt idx="6">
                  <c:v>44765.548633321756</c:v>
                </c:pt>
                <c:pt idx="7">
                  <c:v>44765.548645787036</c:v>
                </c:pt>
                <c:pt idx="8">
                  <c:v>44765.548657407409</c:v>
                </c:pt>
                <c:pt idx="9">
                  <c:v>44765.548669027776</c:v>
                </c:pt>
                <c:pt idx="10">
                  <c:v>44765.548680624997</c:v>
                </c:pt>
                <c:pt idx="11">
                  <c:v>44765.548690034724</c:v>
                </c:pt>
                <c:pt idx="12">
                  <c:v>44765.548692245371</c:v>
                </c:pt>
                <c:pt idx="13">
                  <c:v>44765.548692256947</c:v>
                </c:pt>
                <c:pt idx="14">
                  <c:v>44765.548703865737</c:v>
                </c:pt>
                <c:pt idx="15">
                  <c:v>44765.548715474535</c:v>
                </c:pt>
              </c:numCache>
            </c:numRef>
          </c:cat>
          <c:val>
            <c:numRef>
              <c:f>'Gráficas cálculo estatismo'!$F$196:$F$211</c:f>
              <c:numCache>
                <c:formatCode>General</c:formatCode>
                <c:ptCount val="16"/>
                <c:pt idx="0">
                  <c:v>59.799999237060547</c:v>
                </c:pt>
                <c:pt idx="1">
                  <c:v>59.799999237060547</c:v>
                </c:pt>
                <c:pt idx="2">
                  <c:v>59.599998474121094</c:v>
                </c:pt>
                <c:pt idx="3">
                  <c:v>59.599998474121094</c:v>
                </c:pt>
                <c:pt idx="4">
                  <c:v>59.599998474121094</c:v>
                </c:pt>
                <c:pt idx="5">
                  <c:v>59.599998474121094</c:v>
                </c:pt>
                <c:pt idx="6">
                  <c:v>59.599998474121094</c:v>
                </c:pt>
                <c:pt idx="7">
                  <c:v>59.599998474121094</c:v>
                </c:pt>
                <c:pt idx="8">
                  <c:v>59.599998474121094</c:v>
                </c:pt>
                <c:pt idx="9">
                  <c:v>59.599998474121094</c:v>
                </c:pt>
                <c:pt idx="10">
                  <c:v>59.599998474121094</c:v>
                </c:pt>
                <c:pt idx="11">
                  <c:v>59.599998474121094</c:v>
                </c:pt>
                <c:pt idx="12">
                  <c:v>59.599998474121094</c:v>
                </c:pt>
                <c:pt idx="13">
                  <c:v>59.599998474121094</c:v>
                </c:pt>
                <c:pt idx="14">
                  <c:v>59.599998474121094</c:v>
                </c:pt>
                <c:pt idx="15">
                  <c:v>59.599998474121094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9-46BB-8E2D-BAF392A2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estatismo'!$F$220:$F$235</c:f>
              <c:numCache>
                <c:formatCode>General</c:formatCode>
                <c:ptCount val="16"/>
                <c:pt idx="0">
                  <c:v>59.599998474121094</c:v>
                </c:pt>
                <c:pt idx="1">
                  <c:v>59.599998474121094</c:v>
                </c:pt>
                <c:pt idx="2">
                  <c:v>59.400001525878906</c:v>
                </c:pt>
                <c:pt idx="3">
                  <c:v>59.400001525878906</c:v>
                </c:pt>
                <c:pt idx="4">
                  <c:v>59.400001525878906</c:v>
                </c:pt>
                <c:pt idx="5">
                  <c:v>59.400001525878906</c:v>
                </c:pt>
                <c:pt idx="6">
                  <c:v>59.400001525878906</c:v>
                </c:pt>
                <c:pt idx="7">
                  <c:v>59.400001525878906</c:v>
                </c:pt>
                <c:pt idx="8">
                  <c:v>59.400001525878906</c:v>
                </c:pt>
                <c:pt idx="9">
                  <c:v>59.400001525878906</c:v>
                </c:pt>
                <c:pt idx="10">
                  <c:v>59.400001525878906</c:v>
                </c:pt>
                <c:pt idx="11">
                  <c:v>59.400001525878906</c:v>
                </c:pt>
                <c:pt idx="12">
                  <c:v>59.400001525878906</c:v>
                </c:pt>
                <c:pt idx="13">
                  <c:v>59.400001525878906</c:v>
                </c:pt>
                <c:pt idx="14">
                  <c:v>59.400001525878906</c:v>
                </c:pt>
                <c:pt idx="15">
                  <c:v>59.400001525878906</c:v>
                </c:pt>
              </c:numCache>
            </c:numRef>
          </c:cat>
          <c:val>
            <c:numRef>
              <c:f>'Gráficas cálculo estatismo'!$G$220:$G$235</c:f>
              <c:numCache>
                <c:formatCode>General</c:formatCode>
                <c:ptCount val="16"/>
                <c:pt idx="0">
                  <c:v>6.2015900611877441</c:v>
                </c:pt>
                <c:pt idx="1">
                  <c:v>6.2015900611877441</c:v>
                </c:pt>
                <c:pt idx="2">
                  <c:v>6.2013001441955566</c:v>
                </c:pt>
                <c:pt idx="3">
                  <c:v>6.3842101097106934</c:v>
                </c:pt>
                <c:pt idx="4">
                  <c:v>6.7595400810241699</c:v>
                </c:pt>
                <c:pt idx="5">
                  <c:v>6.7595400810241699</c:v>
                </c:pt>
                <c:pt idx="6">
                  <c:v>7.0835700035095215</c:v>
                </c:pt>
                <c:pt idx="7">
                  <c:v>7.0835700035095215</c:v>
                </c:pt>
                <c:pt idx="8">
                  <c:v>7.0835700035095215</c:v>
                </c:pt>
                <c:pt idx="9">
                  <c:v>7.3421201705932617</c:v>
                </c:pt>
                <c:pt idx="10">
                  <c:v>7.3884401321411133</c:v>
                </c:pt>
                <c:pt idx="11">
                  <c:v>7.3884401321411133</c:v>
                </c:pt>
                <c:pt idx="12">
                  <c:v>7.432650089263916</c:v>
                </c:pt>
                <c:pt idx="13">
                  <c:v>7.4180498123168945</c:v>
                </c:pt>
                <c:pt idx="14">
                  <c:v>7.4180498123168945</c:v>
                </c:pt>
                <c:pt idx="15">
                  <c:v>7.4114298820495605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8C-40E8-AB53-E06B32948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estatismo'!$E$220:$E$235</c:f>
              <c:numCache>
                <c:formatCode>h:mm:ss.000</c:formatCode>
                <c:ptCount val="16"/>
                <c:pt idx="0">
                  <c:v>44765.54898472222</c:v>
                </c:pt>
                <c:pt idx="1">
                  <c:v>44765.548997604164</c:v>
                </c:pt>
                <c:pt idx="2">
                  <c:v>44765.549009212962</c:v>
                </c:pt>
                <c:pt idx="3">
                  <c:v>44765.549020833336</c:v>
                </c:pt>
                <c:pt idx="4">
                  <c:v>44765.549032430557</c:v>
                </c:pt>
                <c:pt idx="5">
                  <c:v>44765.549040347221</c:v>
                </c:pt>
                <c:pt idx="6">
                  <c:v>44765.549044039355</c:v>
                </c:pt>
                <c:pt idx="7">
                  <c:v>44765.549044050924</c:v>
                </c:pt>
                <c:pt idx="8">
                  <c:v>44765.549055671298</c:v>
                </c:pt>
                <c:pt idx="9">
                  <c:v>44765.549068773151</c:v>
                </c:pt>
                <c:pt idx="10">
                  <c:v>44765.549080358796</c:v>
                </c:pt>
                <c:pt idx="11">
                  <c:v>44765.549080370372</c:v>
                </c:pt>
                <c:pt idx="12">
                  <c:v>44765.549093298614</c:v>
                </c:pt>
                <c:pt idx="13">
                  <c:v>44765.549104930556</c:v>
                </c:pt>
                <c:pt idx="14">
                  <c:v>44765.549116527778</c:v>
                </c:pt>
                <c:pt idx="15">
                  <c:v>44765.549130439817</c:v>
                </c:pt>
              </c:numCache>
            </c:numRef>
          </c:cat>
          <c:val>
            <c:numRef>
              <c:f>'Gráficas cálculo estatismo'!$G$220:$G$235</c:f>
              <c:numCache>
                <c:formatCode>General</c:formatCode>
                <c:ptCount val="16"/>
                <c:pt idx="0">
                  <c:v>6.2015900611877441</c:v>
                </c:pt>
                <c:pt idx="1">
                  <c:v>6.2015900611877441</c:v>
                </c:pt>
                <c:pt idx="2">
                  <c:v>6.2013001441955566</c:v>
                </c:pt>
                <c:pt idx="3">
                  <c:v>6.3842101097106934</c:v>
                </c:pt>
                <c:pt idx="4">
                  <c:v>6.7595400810241699</c:v>
                </c:pt>
                <c:pt idx="5">
                  <c:v>6.7595400810241699</c:v>
                </c:pt>
                <c:pt idx="6">
                  <c:v>7.0835700035095215</c:v>
                </c:pt>
                <c:pt idx="7">
                  <c:v>7.0835700035095215</c:v>
                </c:pt>
                <c:pt idx="8">
                  <c:v>7.0835700035095215</c:v>
                </c:pt>
                <c:pt idx="9">
                  <c:v>7.3421201705932617</c:v>
                </c:pt>
                <c:pt idx="10">
                  <c:v>7.3884401321411133</c:v>
                </c:pt>
                <c:pt idx="11">
                  <c:v>7.3884401321411133</c:v>
                </c:pt>
                <c:pt idx="12">
                  <c:v>7.432650089263916</c:v>
                </c:pt>
                <c:pt idx="13">
                  <c:v>7.4180498123168945</c:v>
                </c:pt>
                <c:pt idx="14">
                  <c:v>7.4180498123168945</c:v>
                </c:pt>
                <c:pt idx="15">
                  <c:v>7.4114298820495605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64-4A17-B91D-758DB0DB310D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estatismo'!$H$220:$H$235</c:f>
              <c:numCache>
                <c:formatCode>General</c:formatCode>
                <c:ptCount val="16"/>
                <c:pt idx="0">
                  <c:v>6.24282</c:v>
                </c:pt>
                <c:pt idx="1">
                  <c:v>6.24282</c:v>
                </c:pt>
                <c:pt idx="2">
                  <c:v>6.24282</c:v>
                </c:pt>
                <c:pt idx="3">
                  <c:v>6.24282</c:v>
                </c:pt>
                <c:pt idx="4">
                  <c:v>6.24282</c:v>
                </c:pt>
                <c:pt idx="5">
                  <c:v>6.24282</c:v>
                </c:pt>
                <c:pt idx="6">
                  <c:v>6.24282</c:v>
                </c:pt>
                <c:pt idx="7">
                  <c:v>6.24282</c:v>
                </c:pt>
                <c:pt idx="8">
                  <c:v>6.24282</c:v>
                </c:pt>
                <c:pt idx="9">
                  <c:v>6.24282</c:v>
                </c:pt>
                <c:pt idx="10">
                  <c:v>6.24282</c:v>
                </c:pt>
                <c:pt idx="11">
                  <c:v>6.24282</c:v>
                </c:pt>
                <c:pt idx="12">
                  <c:v>6.24282</c:v>
                </c:pt>
                <c:pt idx="13">
                  <c:v>6.24282</c:v>
                </c:pt>
                <c:pt idx="14">
                  <c:v>6.24282</c:v>
                </c:pt>
                <c:pt idx="15">
                  <c:v>6.24282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4-48F5-A6AF-BB8E18D10C88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estatismo'!$I$220:$I$235</c:f>
              <c:numCache>
                <c:formatCode>General</c:formatCode>
                <c:ptCount val="16"/>
                <c:pt idx="0">
                  <c:v>6.1711799999999997</c:v>
                </c:pt>
                <c:pt idx="1">
                  <c:v>6.1711799999999997</c:v>
                </c:pt>
                <c:pt idx="2">
                  <c:v>6.1711799999999997</c:v>
                </c:pt>
                <c:pt idx="3">
                  <c:v>6.1711799999999997</c:v>
                </c:pt>
                <c:pt idx="4">
                  <c:v>6.1711799999999997</c:v>
                </c:pt>
                <c:pt idx="5">
                  <c:v>6.1711799999999997</c:v>
                </c:pt>
                <c:pt idx="6">
                  <c:v>6.1711799999999997</c:v>
                </c:pt>
                <c:pt idx="7">
                  <c:v>6.1711799999999997</c:v>
                </c:pt>
                <c:pt idx="8">
                  <c:v>6.1711799999999997</c:v>
                </c:pt>
                <c:pt idx="9">
                  <c:v>6.1711799999999997</c:v>
                </c:pt>
                <c:pt idx="10">
                  <c:v>6.1711799999999997</c:v>
                </c:pt>
                <c:pt idx="11">
                  <c:v>6.1711799999999997</c:v>
                </c:pt>
                <c:pt idx="12">
                  <c:v>6.1711799999999997</c:v>
                </c:pt>
                <c:pt idx="13">
                  <c:v>6.1711799999999997</c:v>
                </c:pt>
                <c:pt idx="14">
                  <c:v>6.1711799999999997</c:v>
                </c:pt>
                <c:pt idx="15">
                  <c:v>6.1711799999999997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4-48F5-A6AF-BB8E18D10C88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estatismo'!$J$220:$J$235</c:f>
              <c:numCache>
                <c:formatCode>General</c:formatCode>
                <c:ptCount val="16"/>
                <c:pt idx="0">
                  <c:v>7.43682</c:v>
                </c:pt>
                <c:pt idx="1">
                  <c:v>7.43682</c:v>
                </c:pt>
                <c:pt idx="2">
                  <c:v>7.43682</c:v>
                </c:pt>
                <c:pt idx="3">
                  <c:v>7.43682</c:v>
                </c:pt>
                <c:pt idx="4">
                  <c:v>7.43682</c:v>
                </c:pt>
                <c:pt idx="5">
                  <c:v>7.43682</c:v>
                </c:pt>
                <c:pt idx="6">
                  <c:v>7.43682</c:v>
                </c:pt>
                <c:pt idx="7">
                  <c:v>7.43682</c:v>
                </c:pt>
                <c:pt idx="8">
                  <c:v>7.43682</c:v>
                </c:pt>
                <c:pt idx="9">
                  <c:v>7.43682</c:v>
                </c:pt>
                <c:pt idx="10">
                  <c:v>7.43682</c:v>
                </c:pt>
                <c:pt idx="11">
                  <c:v>7.43682</c:v>
                </c:pt>
                <c:pt idx="12">
                  <c:v>7.43682</c:v>
                </c:pt>
                <c:pt idx="13">
                  <c:v>7.43682</c:v>
                </c:pt>
                <c:pt idx="14">
                  <c:v>7.43682</c:v>
                </c:pt>
                <c:pt idx="15">
                  <c:v>7.43682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34-48F5-A6AF-BB8E18D10C88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estatismo'!$K$220:$K$235</c:f>
              <c:numCache>
                <c:formatCode>General</c:formatCode>
                <c:ptCount val="16"/>
                <c:pt idx="0">
                  <c:v>7.3651799999999996</c:v>
                </c:pt>
                <c:pt idx="1">
                  <c:v>7.3651799999999996</c:v>
                </c:pt>
                <c:pt idx="2">
                  <c:v>7.3651799999999996</c:v>
                </c:pt>
                <c:pt idx="3">
                  <c:v>7.3651799999999996</c:v>
                </c:pt>
                <c:pt idx="4">
                  <c:v>7.3651799999999996</c:v>
                </c:pt>
                <c:pt idx="5">
                  <c:v>7.3651799999999996</c:v>
                </c:pt>
                <c:pt idx="6">
                  <c:v>7.3651799999999996</c:v>
                </c:pt>
                <c:pt idx="7">
                  <c:v>7.3651799999999996</c:v>
                </c:pt>
                <c:pt idx="8">
                  <c:v>7.3651799999999996</c:v>
                </c:pt>
                <c:pt idx="9">
                  <c:v>7.3651799999999996</c:v>
                </c:pt>
                <c:pt idx="10">
                  <c:v>7.3651799999999996</c:v>
                </c:pt>
                <c:pt idx="11">
                  <c:v>7.3651799999999996</c:v>
                </c:pt>
                <c:pt idx="12">
                  <c:v>7.3651799999999996</c:v>
                </c:pt>
                <c:pt idx="13">
                  <c:v>7.3651799999999996</c:v>
                </c:pt>
                <c:pt idx="14">
                  <c:v>7.3651799999999996</c:v>
                </c:pt>
                <c:pt idx="15">
                  <c:v>7.3651799999999996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34-48F5-A6AF-BB8E18D10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estatismo'!$E$220:$E$235</c:f>
              <c:numCache>
                <c:formatCode>h:mm:ss.000</c:formatCode>
                <c:ptCount val="16"/>
                <c:pt idx="0">
                  <c:v>44765.54898472222</c:v>
                </c:pt>
                <c:pt idx="1">
                  <c:v>44765.548997604164</c:v>
                </c:pt>
                <c:pt idx="2">
                  <c:v>44765.549009212962</c:v>
                </c:pt>
                <c:pt idx="3">
                  <c:v>44765.549020833336</c:v>
                </c:pt>
                <c:pt idx="4">
                  <c:v>44765.549032430557</c:v>
                </c:pt>
                <c:pt idx="5">
                  <c:v>44765.549040347221</c:v>
                </c:pt>
                <c:pt idx="6">
                  <c:v>44765.549044039355</c:v>
                </c:pt>
                <c:pt idx="7">
                  <c:v>44765.549044050924</c:v>
                </c:pt>
                <c:pt idx="8">
                  <c:v>44765.549055671298</c:v>
                </c:pt>
                <c:pt idx="9">
                  <c:v>44765.549068773151</c:v>
                </c:pt>
                <c:pt idx="10">
                  <c:v>44765.549080358796</c:v>
                </c:pt>
                <c:pt idx="11">
                  <c:v>44765.549080370372</c:v>
                </c:pt>
                <c:pt idx="12">
                  <c:v>44765.549093298614</c:v>
                </c:pt>
                <c:pt idx="13">
                  <c:v>44765.549104930556</c:v>
                </c:pt>
                <c:pt idx="14">
                  <c:v>44765.549116527778</c:v>
                </c:pt>
                <c:pt idx="15">
                  <c:v>44765.549130439817</c:v>
                </c:pt>
              </c:numCache>
            </c:numRef>
          </c:cat>
          <c:val>
            <c:numRef>
              <c:f>'Gráficas cálculo estatismo'!$F$220:$F$235</c:f>
              <c:numCache>
                <c:formatCode>General</c:formatCode>
                <c:ptCount val="16"/>
                <c:pt idx="0">
                  <c:v>59.599998474121094</c:v>
                </c:pt>
                <c:pt idx="1">
                  <c:v>59.599998474121094</c:v>
                </c:pt>
                <c:pt idx="2">
                  <c:v>59.400001525878906</c:v>
                </c:pt>
                <c:pt idx="3">
                  <c:v>59.400001525878906</c:v>
                </c:pt>
                <c:pt idx="4">
                  <c:v>59.400001525878906</c:v>
                </c:pt>
                <c:pt idx="5">
                  <c:v>59.400001525878906</c:v>
                </c:pt>
                <c:pt idx="6">
                  <c:v>59.400001525878906</c:v>
                </c:pt>
                <c:pt idx="7">
                  <c:v>59.400001525878906</c:v>
                </c:pt>
                <c:pt idx="8">
                  <c:v>59.400001525878906</c:v>
                </c:pt>
                <c:pt idx="9">
                  <c:v>59.400001525878906</c:v>
                </c:pt>
                <c:pt idx="10">
                  <c:v>59.400001525878906</c:v>
                </c:pt>
                <c:pt idx="11">
                  <c:v>59.400001525878906</c:v>
                </c:pt>
                <c:pt idx="12">
                  <c:v>59.400001525878906</c:v>
                </c:pt>
                <c:pt idx="13">
                  <c:v>59.400001525878906</c:v>
                </c:pt>
                <c:pt idx="14">
                  <c:v>59.400001525878906</c:v>
                </c:pt>
                <c:pt idx="15">
                  <c:v>59.400001525878906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45-4EB1-A20A-99CD429C1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estatismo'!$F$246:$F$258</c:f>
              <c:numCache>
                <c:formatCode>General</c:formatCode>
                <c:ptCount val="13"/>
                <c:pt idx="0">
                  <c:v>59.400001525878906</c:v>
                </c:pt>
                <c:pt idx="1">
                  <c:v>59.400001525878906</c:v>
                </c:pt>
                <c:pt idx="2">
                  <c:v>59.200000762939453</c:v>
                </c:pt>
                <c:pt idx="3">
                  <c:v>59.200000762939453</c:v>
                </c:pt>
                <c:pt idx="4">
                  <c:v>59.200000762939453</c:v>
                </c:pt>
                <c:pt idx="5">
                  <c:v>59.200000762939453</c:v>
                </c:pt>
                <c:pt idx="6">
                  <c:v>59.200000762939453</c:v>
                </c:pt>
                <c:pt idx="7">
                  <c:v>59.200000762939453</c:v>
                </c:pt>
                <c:pt idx="8">
                  <c:v>59.200000762939453</c:v>
                </c:pt>
                <c:pt idx="9">
                  <c:v>59.200000762939453</c:v>
                </c:pt>
                <c:pt idx="10">
                  <c:v>59.200000762939453</c:v>
                </c:pt>
                <c:pt idx="11">
                  <c:v>59.200000762939453</c:v>
                </c:pt>
                <c:pt idx="12">
                  <c:v>59.200000762939453</c:v>
                </c:pt>
              </c:numCache>
            </c:numRef>
          </c:cat>
          <c:val>
            <c:numRef>
              <c:f>'Gráficas cálculo estatismo'!$G$246:$G$258</c:f>
              <c:numCache>
                <c:formatCode>General</c:formatCode>
                <c:ptCount val="13"/>
                <c:pt idx="0">
                  <c:v>7.4089398384094238</c:v>
                </c:pt>
                <c:pt idx="1">
                  <c:v>7.4089398384094238</c:v>
                </c:pt>
                <c:pt idx="2">
                  <c:v>7.4093999862670898</c:v>
                </c:pt>
                <c:pt idx="3">
                  <c:v>7.409639835357666</c:v>
                </c:pt>
                <c:pt idx="4">
                  <c:v>7.9834799766540527</c:v>
                </c:pt>
                <c:pt idx="5">
                  <c:v>7.9834799766540527</c:v>
                </c:pt>
                <c:pt idx="6">
                  <c:v>8.2297201156616211</c:v>
                </c:pt>
                <c:pt idx="7">
                  <c:v>8.2297201156616211</c:v>
                </c:pt>
                <c:pt idx="8">
                  <c:v>8.4484901428222656</c:v>
                </c:pt>
                <c:pt idx="9">
                  <c:v>8.5733098983764648</c:v>
                </c:pt>
                <c:pt idx="10">
                  <c:v>8.6059799194335938</c:v>
                </c:pt>
                <c:pt idx="11">
                  <c:v>8.6377201080322266</c:v>
                </c:pt>
                <c:pt idx="12">
                  <c:v>8.6377201080322266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18-4E58-90A0-812A134CA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estatismo'!$E$246:$E$258</c:f>
              <c:numCache>
                <c:formatCode>h:mm:ss.000</c:formatCode>
                <c:ptCount val="13"/>
                <c:pt idx="0">
                  <c:v>44765.549326944441</c:v>
                </c:pt>
                <c:pt idx="1">
                  <c:v>44765.549338564815</c:v>
                </c:pt>
                <c:pt idx="2">
                  <c:v>44765.549350185189</c:v>
                </c:pt>
                <c:pt idx="3">
                  <c:v>44765.549361793979</c:v>
                </c:pt>
                <c:pt idx="4">
                  <c:v>44765.549375000002</c:v>
                </c:pt>
                <c:pt idx="5">
                  <c:v>44765.549388518521</c:v>
                </c:pt>
                <c:pt idx="6">
                  <c:v>44765.549389490741</c:v>
                </c:pt>
                <c:pt idx="7">
                  <c:v>44765.549405775462</c:v>
                </c:pt>
                <c:pt idx="8">
                  <c:v>44765.549417395836</c:v>
                </c:pt>
                <c:pt idx="9">
                  <c:v>44765.549429004626</c:v>
                </c:pt>
                <c:pt idx="10">
                  <c:v>44765.549441504627</c:v>
                </c:pt>
                <c:pt idx="11">
                  <c:v>44765.549453113425</c:v>
                </c:pt>
                <c:pt idx="12">
                  <c:v>44765.549464733798</c:v>
                </c:pt>
              </c:numCache>
            </c:numRef>
          </c:cat>
          <c:val>
            <c:numRef>
              <c:f>'Gráficas cálculo estatismo'!$G$246:$G$258</c:f>
              <c:numCache>
                <c:formatCode>General</c:formatCode>
                <c:ptCount val="13"/>
                <c:pt idx="0">
                  <c:v>7.4089398384094238</c:v>
                </c:pt>
                <c:pt idx="1">
                  <c:v>7.4089398384094238</c:v>
                </c:pt>
                <c:pt idx="2">
                  <c:v>7.4093999862670898</c:v>
                </c:pt>
                <c:pt idx="3">
                  <c:v>7.409639835357666</c:v>
                </c:pt>
                <c:pt idx="4">
                  <c:v>7.9834799766540527</c:v>
                </c:pt>
                <c:pt idx="5">
                  <c:v>7.9834799766540527</c:v>
                </c:pt>
                <c:pt idx="6">
                  <c:v>8.2297201156616211</c:v>
                </c:pt>
                <c:pt idx="7">
                  <c:v>8.2297201156616211</c:v>
                </c:pt>
                <c:pt idx="8">
                  <c:v>8.4484901428222656</c:v>
                </c:pt>
                <c:pt idx="9">
                  <c:v>8.5733098983764648</c:v>
                </c:pt>
                <c:pt idx="10">
                  <c:v>8.6059799194335938</c:v>
                </c:pt>
                <c:pt idx="11">
                  <c:v>8.6377201080322266</c:v>
                </c:pt>
                <c:pt idx="12">
                  <c:v>8.6377201080322266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4-42A9-BFD9-7F8BCBCA3560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estatismo'!$H$246:$H$258</c:f>
              <c:numCache>
                <c:formatCode>General</c:formatCode>
                <c:ptCount val="13"/>
                <c:pt idx="0">
                  <c:v>7.4366699999999994</c:v>
                </c:pt>
                <c:pt idx="1">
                  <c:v>7.4366699999999994</c:v>
                </c:pt>
                <c:pt idx="2">
                  <c:v>7.4366699999999994</c:v>
                </c:pt>
                <c:pt idx="3">
                  <c:v>7.4366699999999994</c:v>
                </c:pt>
                <c:pt idx="4">
                  <c:v>7.4366699999999994</c:v>
                </c:pt>
                <c:pt idx="5">
                  <c:v>7.4366699999999994</c:v>
                </c:pt>
                <c:pt idx="6">
                  <c:v>7.4366699999999994</c:v>
                </c:pt>
                <c:pt idx="7">
                  <c:v>7.4366699999999994</c:v>
                </c:pt>
                <c:pt idx="8">
                  <c:v>7.4366699999999994</c:v>
                </c:pt>
                <c:pt idx="9">
                  <c:v>7.4366699999999994</c:v>
                </c:pt>
                <c:pt idx="10">
                  <c:v>7.4366699999999994</c:v>
                </c:pt>
                <c:pt idx="11">
                  <c:v>7.4366699999999994</c:v>
                </c:pt>
                <c:pt idx="12">
                  <c:v>7.4366699999999994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8F-48F3-99A3-DF3D6D218296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estatismo'!$I$246:$I$258</c:f>
              <c:numCache>
                <c:formatCode>General</c:formatCode>
                <c:ptCount val="13"/>
                <c:pt idx="0">
                  <c:v>7.3653300000000002</c:v>
                </c:pt>
                <c:pt idx="1">
                  <c:v>7.3653300000000002</c:v>
                </c:pt>
                <c:pt idx="2">
                  <c:v>7.3653300000000002</c:v>
                </c:pt>
                <c:pt idx="3">
                  <c:v>7.3653300000000002</c:v>
                </c:pt>
                <c:pt idx="4">
                  <c:v>7.3653300000000002</c:v>
                </c:pt>
                <c:pt idx="5">
                  <c:v>7.3653300000000002</c:v>
                </c:pt>
                <c:pt idx="6">
                  <c:v>7.3653300000000002</c:v>
                </c:pt>
                <c:pt idx="7">
                  <c:v>7.3653300000000002</c:v>
                </c:pt>
                <c:pt idx="8">
                  <c:v>7.3653300000000002</c:v>
                </c:pt>
                <c:pt idx="9">
                  <c:v>7.3653300000000002</c:v>
                </c:pt>
                <c:pt idx="10">
                  <c:v>7.3653300000000002</c:v>
                </c:pt>
                <c:pt idx="11">
                  <c:v>7.3653300000000002</c:v>
                </c:pt>
                <c:pt idx="12">
                  <c:v>7.3653300000000002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F-48F3-99A3-DF3D6D218296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estatismo'!$J$246:$J$258</c:f>
              <c:numCache>
                <c:formatCode>General</c:formatCode>
                <c:ptCount val="13"/>
                <c:pt idx="0">
                  <c:v>8.6256699999999995</c:v>
                </c:pt>
                <c:pt idx="1">
                  <c:v>8.6256699999999995</c:v>
                </c:pt>
                <c:pt idx="2">
                  <c:v>8.6256699999999995</c:v>
                </c:pt>
                <c:pt idx="3">
                  <c:v>8.6256699999999995</c:v>
                </c:pt>
                <c:pt idx="4">
                  <c:v>8.6256699999999995</c:v>
                </c:pt>
                <c:pt idx="5">
                  <c:v>8.6256699999999995</c:v>
                </c:pt>
                <c:pt idx="6">
                  <c:v>8.6256699999999995</c:v>
                </c:pt>
                <c:pt idx="7">
                  <c:v>8.6256699999999995</c:v>
                </c:pt>
                <c:pt idx="8">
                  <c:v>8.6256699999999995</c:v>
                </c:pt>
                <c:pt idx="9">
                  <c:v>8.6256699999999995</c:v>
                </c:pt>
                <c:pt idx="10">
                  <c:v>8.6256699999999995</c:v>
                </c:pt>
                <c:pt idx="11">
                  <c:v>8.6256699999999995</c:v>
                </c:pt>
                <c:pt idx="12">
                  <c:v>8.6256699999999995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8F-48F3-99A3-DF3D6D218296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estatismo'!$K$246:$K$258</c:f>
              <c:numCache>
                <c:formatCode>General</c:formatCode>
                <c:ptCount val="13"/>
                <c:pt idx="0">
                  <c:v>8.5543300000000002</c:v>
                </c:pt>
                <c:pt idx="1">
                  <c:v>8.5543300000000002</c:v>
                </c:pt>
                <c:pt idx="2">
                  <c:v>8.5543300000000002</c:v>
                </c:pt>
                <c:pt idx="3">
                  <c:v>8.5543300000000002</c:v>
                </c:pt>
                <c:pt idx="4">
                  <c:v>8.5543300000000002</c:v>
                </c:pt>
                <c:pt idx="5">
                  <c:v>8.5543300000000002</c:v>
                </c:pt>
                <c:pt idx="6">
                  <c:v>8.5543300000000002</c:v>
                </c:pt>
                <c:pt idx="7">
                  <c:v>8.5543300000000002</c:v>
                </c:pt>
                <c:pt idx="8">
                  <c:v>8.5543300000000002</c:v>
                </c:pt>
                <c:pt idx="9">
                  <c:v>8.5543300000000002</c:v>
                </c:pt>
                <c:pt idx="10">
                  <c:v>8.5543300000000002</c:v>
                </c:pt>
                <c:pt idx="11">
                  <c:v>8.5543300000000002</c:v>
                </c:pt>
                <c:pt idx="12">
                  <c:v>8.5543300000000002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8F-48F3-99A3-DF3D6D218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estatismo'!$E$246:$E$258</c:f>
              <c:numCache>
                <c:formatCode>h:mm:ss.000</c:formatCode>
                <c:ptCount val="13"/>
                <c:pt idx="0">
                  <c:v>44765.549326944441</c:v>
                </c:pt>
                <c:pt idx="1">
                  <c:v>44765.549338564815</c:v>
                </c:pt>
                <c:pt idx="2">
                  <c:v>44765.549350185189</c:v>
                </c:pt>
                <c:pt idx="3">
                  <c:v>44765.549361793979</c:v>
                </c:pt>
                <c:pt idx="4">
                  <c:v>44765.549375000002</c:v>
                </c:pt>
                <c:pt idx="5">
                  <c:v>44765.549388518521</c:v>
                </c:pt>
                <c:pt idx="6">
                  <c:v>44765.549389490741</c:v>
                </c:pt>
                <c:pt idx="7">
                  <c:v>44765.549405775462</c:v>
                </c:pt>
                <c:pt idx="8">
                  <c:v>44765.549417395836</c:v>
                </c:pt>
                <c:pt idx="9">
                  <c:v>44765.549429004626</c:v>
                </c:pt>
                <c:pt idx="10">
                  <c:v>44765.549441504627</c:v>
                </c:pt>
                <c:pt idx="11">
                  <c:v>44765.549453113425</c:v>
                </c:pt>
                <c:pt idx="12">
                  <c:v>44765.549464733798</c:v>
                </c:pt>
              </c:numCache>
            </c:numRef>
          </c:cat>
          <c:val>
            <c:numRef>
              <c:f>'Gráficas cálculo estatismo'!$F$246:$F$258</c:f>
              <c:numCache>
                <c:formatCode>General</c:formatCode>
                <c:ptCount val="13"/>
                <c:pt idx="0">
                  <c:v>59.400001525878906</c:v>
                </c:pt>
                <c:pt idx="1">
                  <c:v>59.400001525878906</c:v>
                </c:pt>
                <c:pt idx="2">
                  <c:v>59.200000762939453</c:v>
                </c:pt>
                <c:pt idx="3">
                  <c:v>59.200000762939453</c:v>
                </c:pt>
                <c:pt idx="4">
                  <c:v>59.200000762939453</c:v>
                </c:pt>
                <c:pt idx="5">
                  <c:v>59.200000762939453</c:v>
                </c:pt>
                <c:pt idx="6">
                  <c:v>59.200000762939453</c:v>
                </c:pt>
                <c:pt idx="7">
                  <c:v>59.200000762939453</c:v>
                </c:pt>
                <c:pt idx="8">
                  <c:v>59.200000762939453</c:v>
                </c:pt>
                <c:pt idx="9">
                  <c:v>59.200000762939453</c:v>
                </c:pt>
                <c:pt idx="10">
                  <c:v>59.200000762939453</c:v>
                </c:pt>
                <c:pt idx="11">
                  <c:v>59.200000762939453</c:v>
                </c:pt>
                <c:pt idx="12">
                  <c:v>59.200000762939453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B-4F94-83EA-C39FF946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estatismo'!$E$10:$E$42</c:f>
              <c:numCache>
                <c:formatCode>h:mm:ss.000</c:formatCode>
                <c:ptCount val="33"/>
                <c:pt idx="0">
                  <c:v>44764.523071307871</c:v>
                </c:pt>
                <c:pt idx="1">
                  <c:v>44764.523082916668</c:v>
                </c:pt>
                <c:pt idx="2">
                  <c:v>44764.52309451389</c:v>
                </c:pt>
                <c:pt idx="3">
                  <c:v>44764.523106122688</c:v>
                </c:pt>
                <c:pt idx="4">
                  <c:v>44764.523117719909</c:v>
                </c:pt>
                <c:pt idx="5">
                  <c:v>44764.523129328707</c:v>
                </c:pt>
                <c:pt idx="6">
                  <c:v>44764.523140937497</c:v>
                </c:pt>
                <c:pt idx="7">
                  <c:v>44764.523152534719</c:v>
                </c:pt>
                <c:pt idx="8">
                  <c:v>44764.523164143517</c:v>
                </c:pt>
                <c:pt idx="9">
                  <c:v>44764.523175740738</c:v>
                </c:pt>
                <c:pt idx="10">
                  <c:v>44764.523187349536</c:v>
                </c:pt>
                <c:pt idx="11">
                  <c:v>44764.523198958334</c:v>
                </c:pt>
                <c:pt idx="12">
                  <c:v>44764.523210555555</c:v>
                </c:pt>
                <c:pt idx="13">
                  <c:v>44764.523222164353</c:v>
                </c:pt>
                <c:pt idx="14">
                  <c:v>44764.523233761574</c:v>
                </c:pt>
                <c:pt idx="15">
                  <c:v>44764.523245358796</c:v>
                </c:pt>
                <c:pt idx="16">
                  <c:v>44764.523256967594</c:v>
                </c:pt>
                <c:pt idx="17">
                  <c:v>44764.523268576391</c:v>
                </c:pt>
                <c:pt idx="18">
                  <c:v>44764.523280173613</c:v>
                </c:pt>
                <c:pt idx="19">
                  <c:v>44764.523291782411</c:v>
                </c:pt>
                <c:pt idx="20">
                  <c:v>44764.523303379632</c:v>
                </c:pt>
                <c:pt idx="21">
                  <c:v>44764.523314988422</c:v>
                </c:pt>
                <c:pt idx="22">
                  <c:v>44764.523326585651</c:v>
                </c:pt>
                <c:pt idx="23">
                  <c:v>44764.523340254629</c:v>
                </c:pt>
                <c:pt idx="24">
                  <c:v>44764.523351875003</c:v>
                </c:pt>
                <c:pt idx="25">
                  <c:v>44764.523363472224</c:v>
                </c:pt>
                <c:pt idx="26">
                  <c:v>44764.523375081022</c:v>
                </c:pt>
                <c:pt idx="27">
                  <c:v>44764.523386689812</c:v>
                </c:pt>
                <c:pt idx="28">
                  <c:v>44764.523398275465</c:v>
                </c:pt>
                <c:pt idx="29">
                  <c:v>44764.523409872687</c:v>
                </c:pt>
                <c:pt idx="30">
                  <c:v>44764.523421469908</c:v>
                </c:pt>
                <c:pt idx="31">
                  <c:v>44764.52343306713</c:v>
                </c:pt>
                <c:pt idx="32">
                  <c:v>44764.523444664352</c:v>
                </c:pt>
              </c:numCache>
            </c:numRef>
          </c:cat>
          <c:val>
            <c:numRef>
              <c:f>'Gráficas cálculo estatismo'!$G$10:$G$42</c:f>
              <c:numCache>
                <c:formatCode>General</c:formatCode>
                <c:ptCount val="33"/>
                <c:pt idx="0">
                  <c:v>16.968490600585938</c:v>
                </c:pt>
                <c:pt idx="1">
                  <c:v>16.966209411621094</c:v>
                </c:pt>
                <c:pt idx="2">
                  <c:v>16.971250534057617</c:v>
                </c:pt>
                <c:pt idx="3">
                  <c:v>16.985649108886719</c:v>
                </c:pt>
                <c:pt idx="4">
                  <c:v>16.993289947509766</c:v>
                </c:pt>
                <c:pt idx="5">
                  <c:v>16.993289947509766</c:v>
                </c:pt>
                <c:pt idx="6">
                  <c:v>16.96776008605957</c:v>
                </c:pt>
                <c:pt idx="7">
                  <c:v>16.96776008605957</c:v>
                </c:pt>
                <c:pt idx="8">
                  <c:v>16.585430145263672</c:v>
                </c:pt>
                <c:pt idx="9">
                  <c:v>16.585430145263672</c:v>
                </c:pt>
                <c:pt idx="10">
                  <c:v>16.226280212402344</c:v>
                </c:pt>
                <c:pt idx="11">
                  <c:v>16.085170745849609</c:v>
                </c:pt>
                <c:pt idx="12">
                  <c:v>15.994979858398438</c:v>
                </c:pt>
                <c:pt idx="13">
                  <c:v>15.954529762268066</c:v>
                </c:pt>
                <c:pt idx="14">
                  <c:v>15.954529762268066</c:v>
                </c:pt>
                <c:pt idx="15">
                  <c:v>15.968319892883301</c:v>
                </c:pt>
                <c:pt idx="16">
                  <c:v>15.979189872741699</c:v>
                </c:pt>
                <c:pt idx="17">
                  <c:v>15.918649673461914</c:v>
                </c:pt>
                <c:pt idx="18">
                  <c:v>15.918649673461914</c:v>
                </c:pt>
                <c:pt idx="19">
                  <c:v>15.839679718017578</c:v>
                </c:pt>
                <c:pt idx="20">
                  <c:v>15.83335018157959</c:v>
                </c:pt>
                <c:pt idx="21">
                  <c:v>15.83335018157959</c:v>
                </c:pt>
                <c:pt idx="22">
                  <c:v>15.86676025390625</c:v>
                </c:pt>
                <c:pt idx="23">
                  <c:v>15.852930068969727</c:v>
                </c:pt>
                <c:pt idx="24">
                  <c:v>15.85630989074707</c:v>
                </c:pt>
                <c:pt idx="25">
                  <c:v>15.89702033996582</c:v>
                </c:pt>
                <c:pt idx="26">
                  <c:v>15.89702033996582</c:v>
                </c:pt>
                <c:pt idx="27">
                  <c:v>15.914819717407227</c:v>
                </c:pt>
                <c:pt idx="28">
                  <c:v>15.882570266723633</c:v>
                </c:pt>
                <c:pt idx="29">
                  <c:v>15.78993034362793</c:v>
                </c:pt>
                <c:pt idx="30">
                  <c:v>15.78993034362793</c:v>
                </c:pt>
                <c:pt idx="31">
                  <c:v>15.788809776306152</c:v>
                </c:pt>
                <c:pt idx="32">
                  <c:v>15.810319900512695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1-4561-B5ED-55D4297B97BC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estatismo'!$H$10:$H$42</c:f>
              <c:numCache>
                <c:formatCode>General</c:formatCode>
                <c:ptCount val="33"/>
                <c:pt idx="0">
                  <c:v>16.969550000000002</c:v>
                </c:pt>
                <c:pt idx="1">
                  <c:v>16.969550000000002</c:v>
                </c:pt>
                <c:pt idx="2">
                  <c:v>16.969550000000002</c:v>
                </c:pt>
                <c:pt idx="3">
                  <c:v>16.969550000000002</c:v>
                </c:pt>
                <c:pt idx="4">
                  <c:v>16.969550000000002</c:v>
                </c:pt>
                <c:pt idx="5">
                  <c:v>16.969550000000002</c:v>
                </c:pt>
                <c:pt idx="6">
                  <c:v>16.969550000000002</c:v>
                </c:pt>
                <c:pt idx="7">
                  <c:v>16.969550000000002</c:v>
                </c:pt>
                <c:pt idx="8">
                  <c:v>16.969550000000002</c:v>
                </c:pt>
                <c:pt idx="9">
                  <c:v>16.969550000000002</c:v>
                </c:pt>
                <c:pt idx="10">
                  <c:v>16.969550000000002</c:v>
                </c:pt>
                <c:pt idx="11">
                  <c:v>16.969550000000002</c:v>
                </c:pt>
                <c:pt idx="12">
                  <c:v>16.969550000000002</c:v>
                </c:pt>
                <c:pt idx="13">
                  <c:v>16.969550000000002</c:v>
                </c:pt>
                <c:pt idx="14">
                  <c:v>16.969550000000002</c:v>
                </c:pt>
                <c:pt idx="15">
                  <c:v>16.969550000000002</c:v>
                </c:pt>
                <c:pt idx="16">
                  <c:v>16.969550000000002</c:v>
                </c:pt>
                <c:pt idx="17">
                  <c:v>16.969550000000002</c:v>
                </c:pt>
                <c:pt idx="18">
                  <c:v>16.969550000000002</c:v>
                </c:pt>
                <c:pt idx="19">
                  <c:v>16.969550000000002</c:v>
                </c:pt>
                <c:pt idx="20">
                  <c:v>16.969550000000002</c:v>
                </c:pt>
                <c:pt idx="21">
                  <c:v>16.969550000000002</c:v>
                </c:pt>
                <c:pt idx="22">
                  <c:v>16.969550000000002</c:v>
                </c:pt>
                <c:pt idx="23">
                  <c:v>16.969550000000002</c:v>
                </c:pt>
                <c:pt idx="24">
                  <c:v>16.969550000000002</c:v>
                </c:pt>
                <c:pt idx="25">
                  <c:v>16.969550000000002</c:v>
                </c:pt>
                <c:pt idx="26">
                  <c:v>16.969550000000002</c:v>
                </c:pt>
                <c:pt idx="27">
                  <c:v>16.969550000000002</c:v>
                </c:pt>
                <c:pt idx="28">
                  <c:v>16.969550000000002</c:v>
                </c:pt>
                <c:pt idx="29">
                  <c:v>16.969550000000002</c:v>
                </c:pt>
                <c:pt idx="30">
                  <c:v>16.969550000000002</c:v>
                </c:pt>
                <c:pt idx="31">
                  <c:v>16.969550000000002</c:v>
                </c:pt>
                <c:pt idx="32">
                  <c:v>16.969550000000002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3-4B9B-B0F3-C5D353482FEA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estatismo'!$I$10:$I$42</c:f>
              <c:numCache>
                <c:formatCode>General</c:formatCode>
                <c:ptCount val="33"/>
                <c:pt idx="0">
                  <c:v>17.030449999999998</c:v>
                </c:pt>
                <c:pt idx="1">
                  <c:v>17.030449999999998</c:v>
                </c:pt>
                <c:pt idx="2">
                  <c:v>17.030449999999998</c:v>
                </c:pt>
                <c:pt idx="3">
                  <c:v>17.030449999999998</c:v>
                </c:pt>
                <c:pt idx="4">
                  <c:v>17.030449999999998</c:v>
                </c:pt>
                <c:pt idx="5">
                  <c:v>17.030449999999998</c:v>
                </c:pt>
                <c:pt idx="6">
                  <c:v>17.030449999999998</c:v>
                </c:pt>
                <c:pt idx="7">
                  <c:v>17.030449999999998</c:v>
                </c:pt>
                <c:pt idx="8">
                  <c:v>17.030449999999998</c:v>
                </c:pt>
                <c:pt idx="9">
                  <c:v>17.030449999999998</c:v>
                </c:pt>
                <c:pt idx="10">
                  <c:v>17.030449999999998</c:v>
                </c:pt>
                <c:pt idx="11">
                  <c:v>17.030449999999998</c:v>
                </c:pt>
                <c:pt idx="12">
                  <c:v>17.030449999999998</c:v>
                </c:pt>
                <c:pt idx="13">
                  <c:v>17.030449999999998</c:v>
                </c:pt>
                <c:pt idx="14">
                  <c:v>17.030449999999998</c:v>
                </c:pt>
                <c:pt idx="15">
                  <c:v>17.030449999999998</c:v>
                </c:pt>
                <c:pt idx="16">
                  <c:v>17.030449999999998</c:v>
                </c:pt>
                <c:pt idx="17">
                  <c:v>17.030449999999998</c:v>
                </c:pt>
                <c:pt idx="18">
                  <c:v>17.030449999999998</c:v>
                </c:pt>
                <c:pt idx="19">
                  <c:v>17.030449999999998</c:v>
                </c:pt>
                <c:pt idx="20">
                  <c:v>17.030449999999998</c:v>
                </c:pt>
                <c:pt idx="21">
                  <c:v>17.030449999999998</c:v>
                </c:pt>
                <c:pt idx="22">
                  <c:v>17.030449999999998</c:v>
                </c:pt>
                <c:pt idx="23">
                  <c:v>17.030449999999998</c:v>
                </c:pt>
                <c:pt idx="24">
                  <c:v>17.030449999999998</c:v>
                </c:pt>
                <c:pt idx="25">
                  <c:v>17.030449999999998</c:v>
                </c:pt>
                <c:pt idx="26">
                  <c:v>17.030449999999998</c:v>
                </c:pt>
                <c:pt idx="27">
                  <c:v>17.030449999999998</c:v>
                </c:pt>
                <c:pt idx="28">
                  <c:v>17.030449999999998</c:v>
                </c:pt>
                <c:pt idx="29">
                  <c:v>17.030449999999998</c:v>
                </c:pt>
                <c:pt idx="30">
                  <c:v>17.030449999999998</c:v>
                </c:pt>
                <c:pt idx="31">
                  <c:v>17.030449999999998</c:v>
                </c:pt>
                <c:pt idx="32">
                  <c:v>17.030449999999998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3-4B9B-B0F3-C5D353482FEA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estatismo'!$J$10:$J$42</c:f>
              <c:numCache>
                <c:formatCode>General</c:formatCode>
                <c:ptCount val="33"/>
                <c:pt idx="0">
                  <c:v>15.954549999999999</c:v>
                </c:pt>
                <c:pt idx="1">
                  <c:v>15.954549999999999</c:v>
                </c:pt>
                <c:pt idx="2">
                  <c:v>15.954549999999999</c:v>
                </c:pt>
                <c:pt idx="3">
                  <c:v>15.954549999999999</c:v>
                </c:pt>
                <c:pt idx="4">
                  <c:v>15.954549999999999</c:v>
                </c:pt>
                <c:pt idx="5">
                  <c:v>15.954549999999999</c:v>
                </c:pt>
                <c:pt idx="6">
                  <c:v>15.954549999999999</c:v>
                </c:pt>
                <c:pt idx="7">
                  <c:v>15.954549999999999</c:v>
                </c:pt>
                <c:pt idx="8">
                  <c:v>15.954549999999999</c:v>
                </c:pt>
                <c:pt idx="9">
                  <c:v>15.954549999999999</c:v>
                </c:pt>
                <c:pt idx="10">
                  <c:v>15.954549999999999</c:v>
                </c:pt>
                <c:pt idx="11">
                  <c:v>15.954549999999999</c:v>
                </c:pt>
                <c:pt idx="12">
                  <c:v>15.954549999999999</c:v>
                </c:pt>
                <c:pt idx="13">
                  <c:v>15.954549999999999</c:v>
                </c:pt>
                <c:pt idx="14">
                  <c:v>15.954549999999999</c:v>
                </c:pt>
                <c:pt idx="15">
                  <c:v>15.954549999999999</c:v>
                </c:pt>
                <c:pt idx="16">
                  <c:v>15.954549999999999</c:v>
                </c:pt>
                <c:pt idx="17">
                  <c:v>15.954549999999999</c:v>
                </c:pt>
                <c:pt idx="18">
                  <c:v>15.954549999999999</c:v>
                </c:pt>
                <c:pt idx="19">
                  <c:v>15.954549999999999</c:v>
                </c:pt>
                <c:pt idx="20">
                  <c:v>15.954549999999999</c:v>
                </c:pt>
                <c:pt idx="21">
                  <c:v>15.954549999999999</c:v>
                </c:pt>
                <c:pt idx="22">
                  <c:v>15.954549999999999</c:v>
                </c:pt>
                <c:pt idx="23">
                  <c:v>15.954549999999999</c:v>
                </c:pt>
                <c:pt idx="24">
                  <c:v>15.954549999999999</c:v>
                </c:pt>
                <c:pt idx="25">
                  <c:v>15.954549999999999</c:v>
                </c:pt>
                <c:pt idx="26">
                  <c:v>15.954549999999999</c:v>
                </c:pt>
                <c:pt idx="27">
                  <c:v>15.954549999999999</c:v>
                </c:pt>
                <c:pt idx="28">
                  <c:v>15.954549999999999</c:v>
                </c:pt>
                <c:pt idx="29">
                  <c:v>15.954549999999999</c:v>
                </c:pt>
                <c:pt idx="30">
                  <c:v>15.954549999999999</c:v>
                </c:pt>
                <c:pt idx="31">
                  <c:v>15.954549999999999</c:v>
                </c:pt>
                <c:pt idx="32">
                  <c:v>15.954549999999999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23-4B9B-B0F3-C5D353482FEA}"/>
            </c:ext>
          </c:extLst>
        </c:ser>
        <c:ser>
          <c:idx val="4"/>
          <c:order val="4"/>
          <c:tx>
            <c:strRef>
              <c:f>'Gráficas cálculo estatismo'!$K$10:$K$42</c:f>
              <c:strCache>
                <c:ptCount val="33"/>
                <c:pt idx="0">
                  <c:v>16,01545</c:v>
                </c:pt>
                <c:pt idx="1">
                  <c:v>16,01545</c:v>
                </c:pt>
                <c:pt idx="2">
                  <c:v>16,01545</c:v>
                </c:pt>
                <c:pt idx="3">
                  <c:v>16,01545</c:v>
                </c:pt>
                <c:pt idx="4">
                  <c:v>16,01545</c:v>
                </c:pt>
                <c:pt idx="5">
                  <c:v>16,01545</c:v>
                </c:pt>
                <c:pt idx="6">
                  <c:v>16,01545</c:v>
                </c:pt>
                <c:pt idx="7">
                  <c:v>16,01545</c:v>
                </c:pt>
                <c:pt idx="8">
                  <c:v>16,01545</c:v>
                </c:pt>
                <c:pt idx="9">
                  <c:v>16,01545</c:v>
                </c:pt>
                <c:pt idx="10">
                  <c:v>16,01545</c:v>
                </c:pt>
                <c:pt idx="11">
                  <c:v>16,01545</c:v>
                </c:pt>
                <c:pt idx="12">
                  <c:v>16,01545</c:v>
                </c:pt>
                <c:pt idx="13">
                  <c:v>16,01545</c:v>
                </c:pt>
                <c:pt idx="14">
                  <c:v>16,01545</c:v>
                </c:pt>
                <c:pt idx="15">
                  <c:v>16,01545</c:v>
                </c:pt>
                <c:pt idx="16">
                  <c:v>16,01545</c:v>
                </c:pt>
                <c:pt idx="17">
                  <c:v>16,01545</c:v>
                </c:pt>
                <c:pt idx="18">
                  <c:v>16,01545</c:v>
                </c:pt>
                <c:pt idx="19">
                  <c:v>16,01545</c:v>
                </c:pt>
                <c:pt idx="20">
                  <c:v>16,01545</c:v>
                </c:pt>
                <c:pt idx="21">
                  <c:v>16,01545</c:v>
                </c:pt>
                <c:pt idx="22">
                  <c:v>16,01545</c:v>
                </c:pt>
                <c:pt idx="23">
                  <c:v>16,01545</c:v>
                </c:pt>
                <c:pt idx="24">
                  <c:v>16,01545</c:v>
                </c:pt>
                <c:pt idx="25">
                  <c:v>16,01545</c:v>
                </c:pt>
                <c:pt idx="26">
                  <c:v>16,01545</c:v>
                </c:pt>
                <c:pt idx="27">
                  <c:v>16,01545</c:v>
                </c:pt>
                <c:pt idx="28">
                  <c:v>16,01545</c:v>
                </c:pt>
                <c:pt idx="29">
                  <c:v>16,01545</c:v>
                </c:pt>
                <c:pt idx="30">
                  <c:v>16,01545</c:v>
                </c:pt>
                <c:pt idx="31">
                  <c:v>16,01545</c:v>
                </c:pt>
                <c:pt idx="32">
                  <c:v>16,01545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estatismo'!$K$10:$K$42</c:f>
              <c:numCache>
                <c:formatCode>General</c:formatCode>
                <c:ptCount val="33"/>
                <c:pt idx="0">
                  <c:v>16.015449999999998</c:v>
                </c:pt>
                <c:pt idx="1">
                  <c:v>16.015449999999998</c:v>
                </c:pt>
                <c:pt idx="2">
                  <c:v>16.015449999999998</c:v>
                </c:pt>
                <c:pt idx="3">
                  <c:v>16.015449999999998</c:v>
                </c:pt>
                <c:pt idx="4">
                  <c:v>16.015449999999998</c:v>
                </c:pt>
                <c:pt idx="5">
                  <c:v>16.015449999999998</c:v>
                </c:pt>
                <c:pt idx="6">
                  <c:v>16.015449999999998</c:v>
                </c:pt>
                <c:pt idx="7">
                  <c:v>16.015449999999998</c:v>
                </c:pt>
                <c:pt idx="8">
                  <c:v>16.015449999999998</c:v>
                </c:pt>
                <c:pt idx="9">
                  <c:v>16.015449999999998</c:v>
                </c:pt>
                <c:pt idx="10">
                  <c:v>16.015449999999998</c:v>
                </c:pt>
                <c:pt idx="11">
                  <c:v>16.015449999999998</c:v>
                </c:pt>
                <c:pt idx="12">
                  <c:v>16.015449999999998</c:v>
                </c:pt>
                <c:pt idx="13">
                  <c:v>16.015449999999998</c:v>
                </c:pt>
                <c:pt idx="14">
                  <c:v>16.015449999999998</c:v>
                </c:pt>
                <c:pt idx="15">
                  <c:v>16.015449999999998</c:v>
                </c:pt>
                <c:pt idx="16">
                  <c:v>16.015449999999998</c:v>
                </c:pt>
                <c:pt idx="17">
                  <c:v>16.015449999999998</c:v>
                </c:pt>
                <c:pt idx="18">
                  <c:v>16.015449999999998</c:v>
                </c:pt>
                <c:pt idx="19">
                  <c:v>16.015449999999998</c:v>
                </c:pt>
                <c:pt idx="20">
                  <c:v>16.015449999999998</c:v>
                </c:pt>
                <c:pt idx="21">
                  <c:v>16.015449999999998</c:v>
                </c:pt>
                <c:pt idx="22">
                  <c:v>16.015449999999998</c:v>
                </c:pt>
                <c:pt idx="23">
                  <c:v>16.015449999999998</c:v>
                </c:pt>
                <c:pt idx="24">
                  <c:v>16.015449999999998</c:v>
                </c:pt>
                <c:pt idx="25">
                  <c:v>16.015449999999998</c:v>
                </c:pt>
                <c:pt idx="26">
                  <c:v>16.015449999999998</c:v>
                </c:pt>
                <c:pt idx="27">
                  <c:v>16.015449999999998</c:v>
                </c:pt>
                <c:pt idx="28">
                  <c:v>16.015449999999998</c:v>
                </c:pt>
                <c:pt idx="29">
                  <c:v>16.015449999999998</c:v>
                </c:pt>
                <c:pt idx="30">
                  <c:v>16.015449999999998</c:v>
                </c:pt>
                <c:pt idx="31">
                  <c:v>16.015449999999998</c:v>
                </c:pt>
                <c:pt idx="32">
                  <c:v>16.015449999999998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23-4B9B-B0F3-C5D353482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estatismo'!$F$269:$F$286</c:f>
              <c:numCache>
                <c:formatCode>General</c:formatCode>
                <c:ptCount val="18"/>
                <c:pt idx="0">
                  <c:v>59.200000762939453</c:v>
                </c:pt>
                <c:pt idx="1">
                  <c:v>59.200000762939453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cat>
          <c:val>
            <c:numRef>
              <c:f>'Gráficas cálculo estatismo'!$G$269:$G$286</c:f>
              <c:numCache>
                <c:formatCode>General</c:formatCode>
                <c:ptCount val="18"/>
                <c:pt idx="0">
                  <c:v>8.5918502807617188</c:v>
                </c:pt>
                <c:pt idx="1">
                  <c:v>8.5918502807617188</c:v>
                </c:pt>
                <c:pt idx="2">
                  <c:v>8.5924196243286133</c:v>
                </c:pt>
                <c:pt idx="3">
                  <c:v>8.8567104339599609</c:v>
                </c:pt>
                <c:pt idx="4">
                  <c:v>9.1991901397705078</c:v>
                </c:pt>
                <c:pt idx="5">
                  <c:v>9.1991901397705078</c:v>
                </c:pt>
                <c:pt idx="6">
                  <c:v>9.5764198303222656</c:v>
                </c:pt>
                <c:pt idx="7">
                  <c:v>9.607020378112793</c:v>
                </c:pt>
                <c:pt idx="8">
                  <c:v>9.6239700317382813</c:v>
                </c:pt>
                <c:pt idx="9">
                  <c:v>9.6807003021240234</c:v>
                </c:pt>
                <c:pt idx="10">
                  <c:v>9.6807003021240234</c:v>
                </c:pt>
                <c:pt idx="11">
                  <c:v>9.6866302490234375</c:v>
                </c:pt>
                <c:pt idx="12">
                  <c:v>9.6753396987915039</c:v>
                </c:pt>
                <c:pt idx="13">
                  <c:v>9.711939811706543</c:v>
                </c:pt>
                <c:pt idx="14">
                  <c:v>9.7462995529174794</c:v>
                </c:pt>
                <c:pt idx="15">
                  <c:v>9.7562995529174792</c:v>
                </c:pt>
                <c:pt idx="16">
                  <c:v>9.8879301071166896</c:v>
                </c:pt>
                <c:pt idx="17">
                  <c:v>9.8879301071166896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03-4ADF-B33D-975783775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estatismo'!$E$269:$E$286</c:f>
              <c:numCache>
                <c:formatCode>h:mm:ss.000</c:formatCode>
                <c:ptCount val="18"/>
                <c:pt idx="0">
                  <c:v>44765.54973658565</c:v>
                </c:pt>
                <c:pt idx="1">
                  <c:v>44765.549744444441</c:v>
                </c:pt>
                <c:pt idx="2">
                  <c:v>44765.549756064815</c:v>
                </c:pt>
                <c:pt idx="3">
                  <c:v>44765.549767685188</c:v>
                </c:pt>
                <c:pt idx="4">
                  <c:v>44765.549779814814</c:v>
                </c:pt>
                <c:pt idx="5">
                  <c:v>44765.549791435187</c:v>
                </c:pt>
                <c:pt idx="6">
                  <c:v>44765.549803043985</c:v>
                </c:pt>
                <c:pt idx="7">
                  <c:v>44765.549814664351</c:v>
                </c:pt>
                <c:pt idx="8">
                  <c:v>44765.549826261573</c:v>
                </c:pt>
                <c:pt idx="9">
                  <c:v>44765.549837881947</c:v>
                </c:pt>
                <c:pt idx="10">
                  <c:v>44765.549849490744</c:v>
                </c:pt>
                <c:pt idx="11">
                  <c:v>44765.549861111111</c:v>
                </c:pt>
                <c:pt idx="12">
                  <c:v>44765.549872731484</c:v>
                </c:pt>
                <c:pt idx="13">
                  <c:v>44765.549884340275</c:v>
                </c:pt>
                <c:pt idx="14">
                  <c:v>44765.549895960648</c:v>
                </c:pt>
                <c:pt idx="15">
                  <c:v>44765.549907569446</c:v>
                </c:pt>
                <c:pt idx="16">
                  <c:v>44765.549919189812</c:v>
                </c:pt>
                <c:pt idx="17">
                  <c:v>44765.54993079861</c:v>
                </c:pt>
              </c:numCache>
            </c:numRef>
          </c:cat>
          <c:val>
            <c:numRef>
              <c:f>'Gráficas cálculo estatismo'!$G$269:$G$286</c:f>
              <c:numCache>
                <c:formatCode>General</c:formatCode>
                <c:ptCount val="18"/>
                <c:pt idx="0">
                  <c:v>8.5918502807617188</c:v>
                </c:pt>
                <c:pt idx="1">
                  <c:v>8.5918502807617188</c:v>
                </c:pt>
                <c:pt idx="2">
                  <c:v>8.5924196243286133</c:v>
                </c:pt>
                <c:pt idx="3">
                  <c:v>8.8567104339599609</c:v>
                </c:pt>
                <c:pt idx="4">
                  <c:v>9.1991901397705078</c:v>
                </c:pt>
                <c:pt idx="5">
                  <c:v>9.1991901397705078</c:v>
                </c:pt>
                <c:pt idx="6">
                  <c:v>9.5764198303222656</c:v>
                </c:pt>
                <c:pt idx="7">
                  <c:v>9.607020378112793</c:v>
                </c:pt>
                <c:pt idx="8">
                  <c:v>9.6239700317382813</c:v>
                </c:pt>
                <c:pt idx="9">
                  <c:v>9.6807003021240234</c:v>
                </c:pt>
                <c:pt idx="10">
                  <c:v>9.6807003021240234</c:v>
                </c:pt>
                <c:pt idx="11">
                  <c:v>9.6866302490234375</c:v>
                </c:pt>
                <c:pt idx="12">
                  <c:v>9.6753396987915039</c:v>
                </c:pt>
                <c:pt idx="13">
                  <c:v>9.711939811706543</c:v>
                </c:pt>
                <c:pt idx="14">
                  <c:v>9.7462995529174794</c:v>
                </c:pt>
                <c:pt idx="15">
                  <c:v>9.7562995529174792</c:v>
                </c:pt>
                <c:pt idx="16">
                  <c:v>9.8879301071166896</c:v>
                </c:pt>
                <c:pt idx="17">
                  <c:v>9.8879301071166896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F-4370-B98A-324AD2689515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estatismo'!$H$269:$H$286</c:f>
              <c:numCache>
                <c:formatCode>General</c:formatCode>
                <c:ptCount val="18"/>
                <c:pt idx="0">
                  <c:v>8.6297899999999998</c:v>
                </c:pt>
                <c:pt idx="1">
                  <c:v>8.6297899999999998</c:v>
                </c:pt>
                <c:pt idx="2">
                  <c:v>8.6297899999999998</c:v>
                </c:pt>
                <c:pt idx="3">
                  <c:v>8.6297899999999998</c:v>
                </c:pt>
                <c:pt idx="4">
                  <c:v>8.6297899999999998</c:v>
                </c:pt>
                <c:pt idx="5">
                  <c:v>8.6297899999999998</c:v>
                </c:pt>
                <c:pt idx="6">
                  <c:v>8.6297899999999998</c:v>
                </c:pt>
                <c:pt idx="7">
                  <c:v>8.6297899999999998</c:v>
                </c:pt>
                <c:pt idx="8">
                  <c:v>8.6297899999999998</c:v>
                </c:pt>
                <c:pt idx="9">
                  <c:v>8.6297899999999998</c:v>
                </c:pt>
                <c:pt idx="10">
                  <c:v>8.6297899999999998</c:v>
                </c:pt>
                <c:pt idx="11">
                  <c:v>8.6297899999999998</c:v>
                </c:pt>
                <c:pt idx="12">
                  <c:v>8.6297899999999998</c:v>
                </c:pt>
                <c:pt idx="13">
                  <c:v>8.6297899999999998</c:v>
                </c:pt>
                <c:pt idx="14">
                  <c:v>8.6297899999999998</c:v>
                </c:pt>
                <c:pt idx="15">
                  <c:v>8.6297899999999998</c:v>
                </c:pt>
                <c:pt idx="16">
                  <c:v>8.6297899999999998</c:v>
                </c:pt>
                <c:pt idx="17">
                  <c:v>8.6297899999999998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F7-4967-BA07-54F3E13EFB27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estatismo'!$I$269:$I$286</c:f>
              <c:numCache>
                <c:formatCode>General</c:formatCode>
                <c:ptCount val="18"/>
                <c:pt idx="0">
                  <c:v>8.558209999999999</c:v>
                </c:pt>
                <c:pt idx="1">
                  <c:v>8.558209999999999</c:v>
                </c:pt>
                <c:pt idx="2">
                  <c:v>8.558209999999999</c:v>
                </c:pt>
                <c:pt idx="3">
                  <c:v>8.558209999999999</c:v>
                </c:pt>
                <c:pt idx="4">
                  <c:v>8.558209999999999</c:v>
                </c:pt>
                <c:pt idx="5">
                  <c:v>8.558209999999999</c:v>
                </c:pt>
                <c:pt idx="6">
                  <c:v>8.558209999999999</c:v>
                </c:pt>
                <c:pt idx="7">
                  <c:v>8.558209999999999</c:v>
                </c:pt>
                <c:pt idx="8">
                  <c:v>8.558209999999999</c:v>
                </c:pt>
                <c:pt idx="9">
                  <c:v>8.558209999999999</c:v>
                </c:pt>
                <c:pt idx="10">
                  <c:v>8.558209999999999</c:v>
                </c:pt>
                <c:pt idx="11">
                  <c:v>8.558209999999999</c:v>
                </c:pt>
                <c:pt idx="12">
                  <c:v>8.558209999999999</c:v>
                </c:pt>
                <c:pt idx="13">
                  <c:v>8.558209999999999</c:v>
                </c:pt>
                <c:pt idx="14">
                  <c:v>8.558209999999999</c:v>
                </c:pt>
                <c:pt idx="15">
                  <c:v>8.558209999999999</c:v>
                </c:pt>
                <c:pt idx="16">
                  <c:v>8.558209999999999</c:v>
                </c:pt>
                <c:pt idx="17">
                  <c:v>8.558209999999999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7-4967-BA07-54F3E13EFB27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estatismo'!$J$269:$J$286</c:f>
              <c:numCache>
                <c:formatCode>General</c:formatCode>
                <c:ptCount val="18"/>
                <c:pt idx="0">
                  <c:v>9.8227900000000012</c:v>
                </c:pt>
                <c:pt idx="1">
                  <c:v>9.8227900000000012</c:v>
                </c:pt>
                <c:pt idx="2">
                  <c:v>9.8227900000000012</c:v>
                </c:pt>
                <c:pt idx="3">
                  <c:v>9.8227900000000012</c:v>
                </c:pt>
                <c:pt idx="4">
                  <c:v>9.8227900000000012</c:v>
                </c:pt>
                <c:pt idx="5">
                  <c:v>9.8227900000000012</c:v>
                </c:pt>
                <c:pt idx="6">
                  <c:v>9.8227900000000012</c:v>
                </c:pt>
                <c:pt idx="7">
                  <c:v>9.8227900000000012</c:v>
                </c:pt>
                <c:pt idx="8">
                  <c:v>9.8227900000000012</c:v>
                </c:pt>
                <c:pt idx="9">
                  <c:v>9.8227900000000012</c:v>
                </c:pt>
                <c:pt idx="10">
                  <c:v>9.8227900000000012</c:v>
                </c:pt>
                <c:pt idx="11">
                  <c:v>9.8227900000000012</c:v>
                </c:pt>
                <c:pt idx="12">
                  <c:v>9.8227900000000012</c:v>
                </c:pt>
                <c:pt idx="13">
                  <c:v>9.8227900000000012</c:v>
                </c:pt>
                <c:pt idx="14">
                  <c:v>9.8227900000000012</c:v>
                </c:pt>
                <c:pt idx="15">
                  <c:v>9.8227900000000012</c:v>
                </c:pt>
                <c:pt idx="16">
                  <c:v>9.8227900000000012</c:v>
                </c:pt>
                <c:pt idx="17">
                  <c:v>9.8227900000000012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7-4967-BA07-54F3E13EFB27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estatismo'!$K$269:$K$286</c:f>
              <c:numCache>
                <c:formatCode>General</c:formatCode>
                <c:ptCount val="18"/>
                <c:pt idx="0">
                  <c:v>9.7512100000000004</c:v>
                </c:pt>
                <c:pt idx="1">
                  <c:v>9.7512100000000004</c:v>
                </c:pt>
                <c:pt idx="2">
                  <c:v>9.7512100000000004</c:v>
                </c:pt>
                <c:pt idx="3">
                  <c:v>9.7512100000000004</c:v>
                </c:pt>
                <c:pt idx="4">
                  <c:v>9.7512100000000004</c:v>
                </c:pt>
                <c:pt idx="5">
                  <c:v>9.7512100000000004</c:v>
                </c:pt>
                <c:pt idx="6">
                  <c:v>9.7512100000000004</c:v>
                </c:pt>
                <c:pt idx="7">
                  <c:v>9.7512100000000004</c:v>
                </c:pt>
                <c:pt idx="8">
                  <c:v>9.7512100000000004</c:v>
                </c:pt>
                <c:pt idx="9">
                  <c:v>9.7512100000000004</c:v>
                </c:pt>
                <c:pt idx="10">
                  <c:v>9.7512100000000004</c:v>
                </c:pt>
                <c:pt idx="11">
                  <c:v>9.7512100000000004</c:v>
                </c:pt>
                <c:pt idx="12">
                  <c:v>9.7512100000000004</c:v>
                </c:pt>
                <c:pt idx="13">
                  <c:v>9.7512100000000004</c:v>
                </c:pt>
                <c:pt idx="14">
                  <c:v>9.7512100000000004</c:v>
                </c:pt>
                <c:pt idx="15">
                  <c:v>9.7512100000000004</c:v>
                </c:pt>
                <c:pt idx="16">
                  <c:v>9.7512100000000004</c:v>
                </c:pt>
                <c:pt idx="17">
                  <c:v>9.7512100000000004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F7-4967-BA07-54F3E13EF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estatismo'!$E$269:$E$286</c:f>
              <c:numCache>
                <c:formatCode>h:mm:ss.000</c:formatCode>
                <c:ptCount val="18"/>
                <c:pt idx="0">
                  <c:v>44765.54973658565</c:v>
                </c:pt>
                <c:pt idx="1">
                  <c:v>44765.549744444441</c:v>
                </c:pt>
                <c:pt idx="2">
                  <c:v>44765.549756064815</c:v>
                </c:pt>
                <c:pt idx="3">
                  <c:v>44765.549767685188</c:v>
                </c:pt>
                <c:pt idx="4">
                  <c:v>44765.549779814814</c:v>
                </c:pt>
                <c:pt idx="5">
                  <c:v>44765.549791435187</c:v>
                </c:pt>
                <c:pt idx="6">
                  <c:v>44765.549803043985</c:v>
                </c:pt>
                <c:pt idx="7">
                  <c:v>44765.549814664351</c:v>
                </c:pt>
                <c:pt idx="8">
                  <c:v>44765.549826261573</c:v>
                </c:pt>
                <c:pt idx="9">
                  <c:v>44765.549837881947</c:v>
                </c:pt>
                <c:pt idx="10">
                  <c:v>44765.549849490744</c:v>
                </c:pt>
                <c:pt idx="11">
                  <c:v>44765.549861111111</c:v>
                </c:pt>
                <c:pt idx="12">
                  <c:v>44765.549872731484</c:v>
                </c:pt>
                <c:pt idx="13">
                  <c:v>44765.549884340275</c:v>
                </c:pt>
                <c:pt idx="14">
                  <c:v>44765.549895960648</c:v>
                </c:pt>
                <c:pt idx="15">
                  <c:v>44765.549907569446</c:v>
                </c:pt>
                <c:pt idx="16">
                  <c:v>44765.549919189812</c:v>
                </c:pt>
                <c:pt idx="17">
                  <c:v>44765.54993079861</c:v>
                </c:pt>
              </c:numCache>
            </c:numRef>
          </c:cat>
          <c:val>
            <c:numRef>
              <c:f>'Gráficas cálculo estatismo'!$F$269:$F$286</c:f>
              <c:numCache>
                <c:formatCode>General</c:formatCode>
                <c:ptCount val="18"/>
                <c:pt idx="0">
                  <c:v>59.200000762939453</c:v>
                </c:pt>
                <c:pt idx="1">
                  <c:v>59.200000762939453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1-4EDA-B9E1-2E87A1B8A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estatismo'!$F$304:$F$316</c:f>
              <c:numCache>
                <c:formatCode>General</c:formatCode>
                <c:ptCount val="13"/>
                <c:pt idx="0">
                  <c:v>60</c:v>
                </c:pt>
                <c:pt idx="1">
                  <c:v>60</c:v>
                </c:pt>
                <c:pt idx="2">
                  <c:v>60.200000762939453</c:v>
                </c:pt>
                <c:pt idx="3">
                  <c:v>60.200000762939453</c:v>
                </c:pt>
                <c:pt idx="4">
                  <c:v>60.200000762939453</c:v>
                </c:pt>
                <c:pt idx="5">
                  <c:v>60.200000762939453</c:v>
                </c:pt>
                <c:pt idx="6">
                  <c:v>60.200000762939453</c:v>
                </c:pt>
                <c:pt idx="7">
                  <c:v>60.200000762939453</c:v>
                </c:pt>
                <c:pt idx="8">
                  <c:v>60.200000762939453</c:v>
                </c:pt>
                <c:pt idx="9">
                  <c:v>60.200000762939453</c:v>
                </c:pt>
                <c:pt idx="10">
                  <c:v>60.200000762939453</c:v>
                </c:pt>
                <c:pt idx="11">
                  <c:v>60.200000762939453</c:v>
                </c:pt>
                <c:pt idx="12">
                  <c:v>60.200000762939453</c:v>
                </c:pt>
              </c:numCache>
            </c:numRef>
          </c:cat>
          <c:val>
            <c:numRef>
              <c:f>'Gráficas cálculo estatismo'!$G$304:$G$316</c:f>
              <c:numCache>
                <c:formatCode>General</c:formatCode>
                <c:ptCount val="13"/>
                <c:pt idx="0">
                  <c:v>4.0071201324462891</c:v>
                </c:pt>
                <c:pt idx="1">
                  <c:v>4.0076398849487305</c:v>
                </c:pt>
                <c:pt idx="2">
                  <c:v>4.0080599784851074</c:v>
                </c:pt>
                <c:pt idx="3">
                  <c:v>3.6561300754547119</c:v>
                </c:pt>
                <c:pt idx="4">
                  <c:v>3.6561300754547119</c:v>
                </c:pt>
                <c:pt idx="5">
                  <c:v>3.6561300754547119</c:v>
                </c:pt>
                <c:pt idx="6">
                  <c:v>3.2992799282073975</c:v>
                </c:pt>
                <c:pt idx="7">
                  <c:v>3.1378700733184814</c:v>
                </c:pt>
                <c:pt idx="8">
                  <c:v>2.9623699188232422</c:v>
                </c:pt>
                <c:pt idx="9">
                  <c:v>2.9623699188232422</c:v>
                </c:pt>
                <c:pt idx="10">
                  <c:v>2.9623699188232422</c:v>
                </c:pt>
                <c:pt idx="11">
                  <c:v>2.9116699695587158</c:v>
                </c:pt>
                <c:pt idx="12">
                  <c:v>2.9216001033782959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E-40BA-8204-6B896963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estatismo'!$E$304:$E$316</c:f>
              <c:numCache>
                <c:formatCode>h:mm:ss.000</c:formatCode>
                <c:ptCount val="13"/>
                <c:pt idx="0">
                  <c:v>44765.551698657408</c:v>
                </c:pt>
                <c:pt idx="1">
                  <c:v>44765.551710254629</c:v>
                </c:pt>
                <c:pt idx="2">
                  <c:v>44765.551721875003</c:v>
                </c:pt>
                <c:pt idx="3">
                  <c:v>44765.551733483793</c:v>
                </c:pt>
                <c:pt idx="4">
                  <c:v>44765.551733495369</c:v>
                </c:pt>
                <c:pt idx="5">
                  <c:v>44765.551745104167</c:v>
                </c:pt>
                <c:pt idx="6">
                  <c:v>44765.551756712965</c:v>
                </c:pt>
                <c:pt idx="7">
                  <c:v>44765.551768344907</c:v>
                </c:pt>
                <c:pt idx="8">
                  <c:v>44765.551779953705</c:v>
                </c:pt>
                <c:pt idx="9">
                  <c:v>44765.551779965281</c:v>
                </c:pt>
                <c:pt idx="10">
                  <c:v>44765.551791574071</c:v>
                </c:pt>
                <c:pt idx="11">
                  <c:v>44765.551803171293</c:v>
                </c:pt>
                <c:pt idx="12">
                  <c:v>44765.55181478009</c:v>
                </c:pt>
              </c:numCache>
            </c:numRef>
          </c:cat>
          <c:val>
            <c:numRef>
              <c:f>'Gráficas cálculo estatismo'!$G$304:$G$316</c:f>
              <c:numCache>
                <c:formatCode>General</c:formatCode>
                <c:ptCount val="13"/>
                <c:pt idx="0">
                  <c:v>4.0071201324462891</c:v>
                </c:pt>
                <c:pt idx="1">
                  <c:v>4.0076398849487305</c:v>
                </c:pt>
                <c:pt idx="2">
                  <c:v>4.0080599784851074</c:v>
                </c:pt>
                <c:pt idx="3">
                  <c:v>3.6561300754547119</c:v>
                </c:pt>
                <c:pt idx="4">
                  <c:v>3.6561300754547119</c:v>
                </c:pt>
                <c:pt idx="5">
                  <c:v>3.6561300754547119</c:v>
                </c:pt>
                <c:pt idx="6">
                  <c:v>3.2992799282073975</c:v>
                </c:pt>
                <c:pt idx="7">
                  <c:v>3.1378700733184814</c:v>
                </c:pt>
                <c:pt idx="8">
                  <c:v>2.9623699188232422</c:v>
                </c:pt>
                <c:pt idx="9">
                  <c:v>2.9623699188232422</c:v>
                </c:pt>
                <c:pt idx="10">
                  <c:v>2.9623699188232422</c:v>
                </c:pt>
                <c:pt idx="11">
                  <c:v>2.9116699695587158</c:v>
                </c:pt>
                <c:pt idx="12">
                  <c:v>2.9216001033782959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5-4C32-9515-F177C3D59335}"/>
            </c:ext>
          </c:extLst>
        </c:ser>
        <c:ser>
          <c:idx val="0"/>
          <c:order val="1"/>
          <c:tx>
            <c:strRef>
              <c:f>'Gráficas cálculo estatismo'!$H$304:$H$316</c:f>
              <c:strCache>
                <c:ptCount val="13"/>
                <c:pt idx="0">
                  <c:v>4,03035</c:v>
                </c:pt>
                <c:pt idx="1">
                  <c:v>4,03035</c:v>
                </c:pt>
                <c:pt idx="2">
                  <c:v>4,03035</c:v>
                </c:pt>
                <c:pt idx="3">
                  <c:v>4,03035</c:v>
                </c:pt>
                <c:pt idx="4">
                  <c:v>4,03035</c:v>
                </c:pt>
                <c:pt idx="5">
                  <c:v>4,03035</c:v>
                </c:pt>
                <c:pt idx="6">
                  <c:v>4,03035</c:v>
                </c:pt>
                <c:pt idx="7">
                  <c:v>4,03035</c:v>
                </c:pt>
                <c:pt idx="8">
                  <c:v>4,03035</c:v>
                </c:pt>
                <c:pt idx="9">
                  <c:v>4,03035</c:v>
                </c:pt>
                <c:pt idx="10">
                  <c:v>4,03035</c:v>
                </c:pt>
                <c:pt idx="11">
                  <c:v>4,03035</c:v>
                </c:pt>
                <c:pt idx="12">
                  <c:v>4,03035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estatismo'!$H$304:$H$316</c:f>
              <c:numCache>
                <c:formatCode>General</c:formatCode>
                <c:ptCount val="13"/>
                <c:pt idx="0">
                  <c:v>4.0303500000000003</c:v>
                </c:pt>
                <c:pt idx="1">
                  <c:v>4.0303500000000003</c:v>
                </c:pt>
                <c:pt idx="2">
                  <c:v>4.0303500000000003</c:v>
                </c:pt>
                <c:pt idx="3">
                  <c:v>4.0303500000000003</c:v>
                </c:pt>
                <c:pt idx="4">
                  <c:v>4.0303500000000003</c:v>
                </c:pt>
                <c:pt idx="5">
                  <c:v>4.0303500000000003</c:v>
                </c:pt>
                <c:pt idx="6">
                  <c:v>4.0303500000000003</c:v>
                </c:pt>
                <c:pt idx="7">
                  <c:v>4.0303500000000003</c:v>
                </c:pt>
                <c:pt idx="8">
                  <c:v>4.0303500000000003</c:v>
                </c:pt>
                <c:pt idx="9">
                  <c:v>4.0303500000000003</c:v>
                </c:pt>
                <c:pt idx="10">
                  <c:v>4.0303500000000003</c:v>
                </c:pt>
                <c:pt idx="11">
                  <c:v>4.0303500000000003</c:v>
                </c:pt>
                <c:pt idx="12">
                  <c:v>4.0303500000000003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6D-4B9C-BA66-9111812CE0A3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estatismo'!$I$304:$I$316</c:f>
              <c:numCache>
                <c:formatCode>General</c:formatCode>
                <c:ptCount val="13"/>
                <c:pt idx="0">
                  <c:v>3.9696500000000001</c:v>
                </c:pt>
                <c:pt idx="1">
                  <c:v>3.9696500000000001</c:v>
                </c:pt>
                <c:pt idx="2">
                  <c:v>3.9696500000000001</c:v>
                </c:pt>
                <c:pt idx="3">
                  <c:v>3.9696500000000001</c:v>
                </c:pt>
                <c:pt idx="4">
                  <c:v>3.9696500000000001</c:v>
                </c:pt>
                <c:pt idx="5">
                  <c:v>3.9696500000000001</c:v>
                </c:pt>
                <c:pt idx="6">
                  <c:v>3.9696500000000001</c:v>
                </c:pt>
                <c:pt idx="7">
                  <c:v>3.9696500000000001</c:v>
                </c:pt>
                <c:pt idx="8">
                  <c:v>3.9696500000000001</c:v>
                </c:pt>
                <c:pt idx="9">
                  <c:v>3.9696500000000001</c:v>
                </c:pt>
                <c:pt idx="10">
                  <c:v>3.9696500000000001</c:v>
                </c:pt>
                <c:pt idx="11">
                  <c:v>3.9696500000000001</c:v>
                </c:pt>
                <c:pt idx="12">
                  <c:v>3.9696500000000001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D-4B9C-BA66-9111812CE0A3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estatismo'!$J$304:$J$316</c:f>
              <c:numCache>
                <c:formatCode>General</c:formatCode>
                <c:ptCount val="13"/>
                <c:pt idx="0">
                  <c:v>3.0153499999999998</c:v>
                </c:pt>
                <c:pt idx="1">
                  <c:v>3.0153499999999998</c:v>
                </c:pt>
                <c:pt idx="2">
                  <c:v>3.0153499999999998</c:v>
                </c:pt>
                <c:pt idx="3">
                  <c:v>3.0153499999999998</c:v>
                </c:pt>
                <c:pt idx="4">
                  <c:v>3.0153499999999998</c:v>
                </c:pt>
                <c:pt idx="5">
                  <c:v>3.0153499999999998</c:v>
                </c:pt>
                <c:pt idx="6">
                  <c:v>3.0153499999999998</c:v>
                </c:pt>
                <c:pt idx="7">
                  <c:v>3.0153499999999998</c:v>
                </c:pt>
                <c:pt idx="8">
                  <c:v>3.0153499999999998</c:v>
                </c:pt>
                <c:pt idx="9">
                  <c:v>3.0153499999999998</c:v>
                </c:pt>
                <c:pt idx="10">
                  <c:v>3.0153499999999998</c:v>
                </c:pt>
                <c:pt idx="11">
                  <c:v>3.0153499999999998</c:v>
                </c:pt>
                <c:pt idx="12">
                  <c:v>3.0153499999999998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6D-4B9C-BA66-9111812CE0A3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estatismo'!$K$304:$K$316</c:f>
              <c:numCache>
                <c:formatCode>General</c:formatCode>
                <c:ptCount val="13"/>
                <c:pt idx="0">
                  <c:v>2.95465</c:v>
                </c:pt>
                <c:pt idx="1">
                  <c:v>2.95465</c:v>
                </c:pt>
                <c:pt idx="2">
                  <c:v>2.95465</c:v>
                </c:pt>
                <c:pt idx="3">
                  <c:v>2.95465</c:v>
                </c:pt>
                <c:pt idx="4">
                  <c:v>2.95465</c:v>
                </c:pt>
                <c:pt idx="5">
                  <c:v>2.95465</c:v>
                </c:pt>
                <c:pt idx="6">
                  <c:v>2.95465</c:v>
                </c:pt>
                <c:pt idx="7">
                  <c:v>2.95465</c:v>
                </c:pt>
                <c:pt idx="8">
                  <c:v>2.95465</c:v>
                </c:pt>
                <c:pt idx="9">
                  <c:v>2.95465</c:v>
                </c:pt>
                <c:pt idx="10">
                  <c:v>2.95465</c:v>
                </c:pt>
                <c:pt idx="11">
                  <c:v>2.95465</c:v>
                </c:pt>
                <c:pt idx="12">
                  <c:v>2.95465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6D-4B9C-BA66-9111812CE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estatismo'!$E$304:$E$316</c:f>
              <c:numCache>
                <c:formatCode>h:mm:ss.000</c:formatCode>
                <c:ptCount val="13"/>
                <c:pt idx="0">
                  <c:v>44765.551698657408</c:v>
                </c:pt>
                <c:pt idx="1">
                  <c:v>44765.551710254629</c:v>
                </c:pt>
                <c:pt idx="2">
                  <c:v>44765.551721875003</c:v>
                </c:pt>
                <c:pt idx="3">
                  <c:v>44765.551733483793</c:v>
                </c:pt>
                <c:pt idx="4">
                  <c:v>44765.551733495369</c:v>
                </c:pt>
                <c:pt idx="5">
                  <c:v>44765.551745104167</c:v>
                </c:pt>
                <c:pt idx="6">
                  <c:v>44765.551756712965</c:v>
                </c:pt>
                <c:pt idx="7">
                  <c:v>44765.551768344907</c:v>
                </c:pt>
                <c:pt idx="8">
                  <c:v>44765.551779953705</c:v>
                </c:pt>
                <c:pt idx="9">
                  <c:v>44765.551779965281</c:v>
                </c:pt>
                <c:pt idx="10">
                  <c:v>44765.551791574071</c:v>
                </c:pt>
                <c:pt idx="11">
                  <c:v>44765.551803171293</c:v>
                </c:pt>
                <c:pt idx="12">
                  <c:v>44765.55181478009</c:v>
                </c:pt>
              </c:numCache>
            </c:numRef>
          </c:cat>
          <c:val>
            <c:numRef>
              <c:f>'Gráficas cálculo estatismo'!$F$304:$F$316</c:f>
              <c:numCache>
                <c:formatCode>General</c:formatCode>
                <c:ptCount val="13"/>
                <c:pt idx="0">
                  <c:v>60</c:v>
                </c:pt>
                <c:pt idx="1">
                  <c:v>60</c:v>
                </c:pt>
                <c:pt idx="2">
                  <c:v>60.200000762939453</c:v>
                </c:pt>
                <c:pt idx="3">
                  <c:v>60.200000762939453</c:v>
                </c:pt>
                <c:pt idx="4">
                  <c:v>60.200000762939453</c:v>
                </c:pt>
                <c:pt idx="5">
                  <c:v>60.200000762939453</c:v>
                </c:pt>
                <c:pt idx="6">
                  <c:v>60.200000762939453</c:v>
                </c:pt>
                <c:pt idx="7">
                  <c:v>60.200000762939453</c:v>
                </c:pt>
                <c:pt idx="8">
                  <c:v>60.200000762939453</c:v>
                </c:pt>
                <c:pt idx="9">
                  <c:v>60.200000762939453</c:v>
                </c:pt>
                <c:pt idx="10">
                  <c:v>60.200000762939453</c:v>
                </c:pt>
                <c:pt idx="11">
                  <c:v>60.200000762939453</c:v>
                </c:pt>
                <c:pt idx="12">
                  <c:v>60.200000762939453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2-4A21-A29A-6A1F29D4F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estatismo'!$F$336:$F$346</c:f>
              <c:numCache>
                <c:formatCode>General</c:formatCode>
                <c:ptCount val="11"/>
                <c:pt idx="0">
                  <c:v>60.200000762939453</c:v>
                </c:pt>
                <c:pt idx="1">
                  <c:v>60.200000762939453</c:v>
                </c:pt>
                <c:pt idx="2">
                  <c:v>60.200000762939453</c:v>
                </c:pt>
                <c:pt idx="3">
                  <c:v>60.200000762939453</c:v>
                </c:pt>
                <c:pt idx="4">
                  <c:v>60.400001525878906</c:v>
                </c:pt>
                <c:pt idx="5">
                  <c:v>60.400001525878906</c:v>
                </c:pt>
                <c:pt idx="6">
                  <c:v>60.400001525878906</c:v>
                </c:pt>
                <c:pt idx="7">
                  <c:v>60.400001525878906</c:v>
                </c:pt>
                <c:pt idx="8">
                  <c:v>60.400001525878906</c:v>
                </c:pt>
                <c:pt idx="9">
                  <c:v>60.400001525878906</c:v>
                </c:pt>
                <c:pt idx="10">
                  <c:v>60.400001525878906</c:v>
                </c:pt>
              </c:numCache>
            </c:numRef>
          </c:cat>
          <c:val>
            <c:numRef>
              <c:f>'Gráficas cálculo estatismo'!$G$336:$G$346</c:f>
              <c:numCache>
                <c:formatCode>General</c:formatCode>
                <c:ptCount val="11"/>
                <c:pt idx="0">
                  <c:v>2.9780600070953369</c:v>
                </c:pt>
                <c:pt idx="1">
                  <c:v>2.9773900508880615</c:v>
                </c:pt>
                <c:pt idx="2">
                  <c:v>2.9563900508880598</c:v>
                </c:pt>
                <c:pt idx="3">
                  <c:v>2.9473900508880599</c:v>
                </c:pt>
                <c:pt idx="4">
                  <c:v>2.9372601127624498</c:v>
                </c:pt>
                <c:pt idx="5">
                  <c:v>2.9277260112762402</c:v>
                </c:pt>
                <c:pt idx="6">
                  <c:v>2.9172601127624498</c:v>
                </c:pt>
                <c:pt idx="7">
                  <c:v>2.4574699401855469</c:v>
                </c:pt>
                <c:pt idx="8">
                  <c:v>1.6892499923706055</c:v>
                </c:pt>
                <c:pt idx="9">
                  <c:v>1.6892499923706055</c:v>
                </c:pt>
                <c:pt idx="10">
                  <c:v>1.5745999813079834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5-4A3D-8937-355E3E092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estatismo'!$E$336:$E$346</c:f>
              <c:numCache>
                <c:formatCode>h:mm:ss.000</c:formatCode>
                <c:ptCount val="11"/>
                <c:pt idx="0">
                  <c:v>44765.552154328703</c:v>
                </c:pt>
                <c:pt idx="1">
                  <c:v>44765.552165937501</c:v>
                </c:pt>
                <c:pt idx="2">
                  <c:v>44765.552173599535</c:v>
                </c:pt>
                <c:pt idx="3">
                  <c:v>44765.552177546298</c:v>
                </c:pt>
                <c:pt idx="4">
                  <c:v>44765.552189178241</c:v>
                </c:pt>
                <c:pt idx="5">
                  <c:v>44765.552204375002</c:v>
                </c:pt>
                <c:pt idx="6">
                  <c:v>44765.552215983793</c:v>
                </c:pt>
                <c:pt idx="7">
                  <c:v>44765.552227581022</c:v>
                </c:pt>
                <c:pt idx="8">
                  <c:v>44765.552239189812</c:v>
                </c:pt>
                <c:pt idx="9">
                  <c:v>44765.552239201388</c:v>
                </c:pt>
                <c:pt idx="10">
                  <c:v>44765.55225079861</c:v>
                </c:pt>
              </c:numCache>
            </c:numRef>
          </c:cat>
          <c:val>
            <c:numRef>
              <c:f>'Gráficas cálculo estatismo'!$G$336:$G$346</c:f>
              <c:numCache>
                <c:formatCode>General</c:formatCode>
                <c:ptCount val="11"/>
                <c:pt idx="0">
                  <c:v>2.9780600070953369</c:v>
                </c:pt>
                <c:pt idx="1">
                  <c:v>2.9773900508880615</c:v>
                </c:pt>
                <c:pt idx="2">
                  <c:v>2.9563900508880598</c:v>
                </c:pt>
                <c:pt idx="3">
                  <c:v>2.9473900508880599</c:v>
                </c:pt>
                <c:pt idx="4">
                  <c:v>2.9372601127624498</c:v>
                </c:pt>
                <c:pt idx="5">
                  <c:v>2.9277260112762402</c:v>
                </c:pt>
                <c:pt idx="6">
                  <c:v>2.9172601127624498</c:v>
                </c:pt>
                <c:pt idx="7">
                  <c:v>2.4574699401855469</c:v>
                </c:pt>
                <c:pt idx="8">
                  <c:v>1.6892499923706055</c:v>
                </c:pt>
                <c:pt idx="9">
                  <c:v>1.6892499923706055</c:v>
                </c:pt>
                <c:pt idx="10">
                  <c:v>1.5745999813079834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C-4F9B-82A7-FE417E48D02C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estatismo'!$H$336:$H$346</c:f>
              <c:numCache>
                <c:formatCode>General</c:formatCode>
                <c:ptCount val="11"/>
                <c:pt idx="0">
                  <c:v>3.01979</c:v>
                </c:pt>
                <c:pt idx="1">
                  <c:v>3.01979</c:v>
                </c:pt>
                <c:pt idx="2">
                  <c:v>3.01979</c:v>
                </c:pt>
                <c:pt idx="3">
                  <c:v>3.01979</c:v>
                </c:pt>
                <c:pt idx="4">
                  <c:v>3.01979</c:v>
                </c:pt>
                <c:pt idx="5">
                  <c:v>3.01979</c:v>
                </c:pt>
                <c:pt idx="6">
                  <c:v>3.01979</c:v>
                </c:pt>
                <c:pt idx="7">
                  <c:v>3.01979</c:v>
                </c:pt>
                <c:pt idx="8">
                  <c:v>3.01979</c:v>
                </c:pt>
                <c:pt idx="9">
                  <c:v>3.01979</c:v>
                </c:pt>
                <c:pt idx="10">
                  <c:v>3.01979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E9-4BD9-977B-4DCC46CB1A47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estatismo'!$I$336:$I$346</c:f>
              <c:numCache>
                <c:formatCode>General</c:formatCode>
                <c:ptCount val="11"/>
                <c:pt idx="0">
                  <c:v>2.94821</c:v>
                </c:pt>
                <c:pt idx="1">
                  <c:v>2.94821</c:v>
                </c:pt>
                <c:pt idx="2">
                  <c:v>2.94821</c:v>
                </c:pt>
                <c:pt idx="3">
                  <c:v>2.94821</c:v>
                </c:pt>
                <c:pt idx="4">
                  <c:v>2.94821</c:v>
                </c:pt>
                <c:pt idx="5">
                  <c:v>2.94821</c:v>
                </c:pt>
                <c:pt idx="6">
                  <c:v>2.94821</c:v>
                </c:pt>
                <c:pt idx="7">
                  <c:v>2.94821</c:v>
                </c:pt>
                <c:pt idx="8">
                  <c:v>2.94821</c:v>
                </c:pt>
                <c:pt idx="9">
                  <c:v>2.94821</c:v>
                </c:pt>
                <c:pt idx="10">
                  <c:v>2.94821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9-4BD9-977B-4DCC46CB1A47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estatismo'!$J$336:$J$346</c:f>
              <c:numCache>
                <c:formatCode>General</c:formatCode>
                <c:ptCount val="11"/>
                <c:pt idx="0">
                  <c:v>1.82779</c:v>
                </c:pt>
                <c:pt idx="1">
                  <c:v>1.82779</c:v>
                </c:pt>
                <c:pt idx="2">
                  <c:v>1.82779</c:v>
                </c:pt>
                <c:pt idx="3">
                  <c:v>1.82779</c:v>
                </c:pt>
                <c:pt idx="4">
                  <c:v>1.82779</c:v>
                </c:pt>
                <c:pt idx="5">
                  <c:v>1.82779</c:v>
                </c:pt>
                <c:pt idx="6">
                  <c:v>1.82779</c:v>
                </c:pt>
                <c:pt idx="7">
                  <c:v>1.82779</c:v>
                </c:pt>
                <c:pt idx="8">
                  <c:v>1.82779</c:v>
                </c:pt>
                <c:pt idx="9">
                  <c:v>1.82779</c:v>
                </c:pt>
                <c:pt idx="10">
                  <c:v>1.82779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E9-4BD9-977B-4DCC46CB1A47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estatismo'!$K$336:$K$346</c:f>
              <c:numCache>
                <c:formatCode>General</c:formatCode>
                <c:ptCount val="11"/>
                <c:pt idx="0">
                  <c:v>1.75621</c:v>
                </c:pt>
                <c:pt idx="1">
                  <c:v>1.75621</c:v>
                </c:pt>
                <c:pt idx="2">
                  <c:v>1.75621</c:v>
                </c:pt>
                <c:pt idx="3">
                  <c:v>1.75621</c:v>
                </c:pt>
                <c:pt idx="4">
                  <c:v>1.75621</c:v>
                </c:pt>
                <c:pt idx="5">
                  <c:v>1.75621</c:v>
                </c:pt>
                <c:pt idx="6">
                  <c:v>1.75621</c:v>
                </c:pt>
                <c:pt idx="7">
                  <c:v>1.75621</c:v>
                </c:pt>
                <c:pt idx="8">
                  <c:v>1.75621</c:v>
                </c:pt>
                <c:pt idx="9">
                  <c:v>1.75621</c:v>
                </c:pt>
                <c:pt idx="10">
                  <c:v>1.75621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E9-4BD9-977B-4DCC46CB1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estatismo'!$E$336:$E$346</c:f>
              <c:numCache>
                <c:formatCode>h:mm:ss.000</c:formatCode>
                <c:ptCount val="11"/>
                <c:pt idx="0">
                  <c:v>44765.552154328703</c:v>
                </c:pt>
                <c:pt idx="1">
                  <c:v>44765.552165937501</c:v>
                </c:pt>
                <c:pt idx="2">
                  <c:v>44765.552173599535</c:v>
                </c:pt>
                <c:pt idx="3">
                  <c:v>44765.552177546298</c:v>
                </c:pt>
                <c:pt idx="4">
                  <c:v>44765.552189178241</c:v>
                </c:pt>
                <c:pt idx="5">
                  <c:v>44765.552204375002</c:v>
                </c:pt>
                <c:pt idx="6">
                  <c:v>44765.552215983793</c:v>
                </c:pt>
                <c:pt idx="7">
                  <c:v>44765.552227581022</c:v>
                </c:pt>
                <c:pt idx="8">
                  <c:v>44765.552239189812</c:v>
                </c:pt>
                <c:pt idx="9">
                  <c:v>44765.552239201388</c:v>
                </c:pt>
                <c:pt idx="10">
                  <c:v>44765.55225079861</c:v>
                </c:pt>
              </c:numCache>
            </c:numRef>
          </c:cat>
          <c:val>
            <c:numRef>
              <c:f>'Gráficas cálculo estatismo'!$F$336:$F$346</c:f>
              <c:numCache>
                <c:formatCode>General</c:formatCode>
                <c:ptCount val="11"/>
                <c:pt idx="0">
                  <c:v>60.200000762939453</c:v>
                </c:pt>
                <c:pt idx="1">
                  <c:v>60.200000762939453</c:v>
                </c:pt>
                <c:pt idx="2">
                  <c:v>60.200000762939453</c:v>
                </c:pt>
                <c:pt idx="3">
                  <c:v>60.200000762939453</c:v>
                </c:pt>
                <c:pt idx="4">
                  <c:v>60.400001525878906</c:v>
                </c:pt>
                <c:pt idx="5">
                  <c:v>60.400001525878906</c:v>
                </c:pt>
                <c:pt idx="6">
                  <c:v>60.400001525878906</c:v>
                </c:pt>
                <c:pt idx="7">
                  <c:v>60.400001525878906</c:v>
                </c:pt>
                <c:pt idx="8">
                  <c:v>60.400001525878906</c:v>
                </c:pt>
                <c:pt idx="9">
                  <c:v>60.400001525878906</c:v>
                </c:pt>
                <c:pt idx="10">
                  <c:v>60.400001525878906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0C-4081-A811-F4A699362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estatismo'!$F$362:$F$378</c:f>
              <c:numCache>
                <c:formatCode>General</c:formatCode>
                <c:ptCount val="17"/>
                <c:pt idx="0">
                  <c:v>60.400001525878906</c:v>
                </c:pt>
                <c:pt idx="1">
                  <c:v>60.400001525878906</c:v>
                </c:pt>
                <c:pt idx="2">
                  <c:v>60.400001525878906</c:v>
                </c:pt>
                <c:pt idx="3">
                  <c:v>60.599998474121094</c:v>
                </c:pt>
                <c:pt idx="4">
                  <c:v>60.599998474121094</c:v>
                </c:pt>
                <c:pt idx="5">
                  <c:v>60.599998474121094</c:v>
                </c:pt>
                <c:pt idx="6">
                  <c:v>60.599998474121094</c:v>
                </c:pt>
                <c:pt idx="7">
                  <c:v>60.599998474121094</c:v>
                </c:pt>
                <c:pt idx="8">
                  <c:v>60.599998474121094</c:v>
                </c:pt>
                <c:pt idx="9">
                  <c:v>60.599998474121094</c:v>
                </c:pt>
                <c:pt idx="10">
                  <c:v>60.599998474121094</c:v>
                </c:pt>
                <c:pt idx="11">
                  <c:v>60.599998474121094</c:v>
                </c:pt>
                <c:pt idx="12">
                  <c:v>60.599998474121094</c:v>
                </c:pt>
                <c:pt idx="13">
                  <c:v>60.599998474121094</c:v>
                </c:pt>
                <c:pt idx="14">
                  <c:v>60.599998474121094</c:v>
                </c:pt>
                <c:pt idx="15">
                  <c:v>60.599998474121094</c:v>
                </c:pt>
                <c:pt idx="16">
                  <c:v>60.599998474121094</c:v>
                </c:pt>
              </c:numCache>
            </c:numRef>
          </c:cat>
          <c:val>
            <c:numRef>
              <c:f>'Gráficas cálculo estatismo'!$G$362:$G$378</c:f>
              <c:numCache>
                <c:formatCode>General</c:formatCode>
                <c:ptCount val="17"/>
                <c:pt idx="0">
                  <c:v>1.8007899522781372</c:v>
                </c:pt>
                <c:pt idx="1">
                  <c:v>1.8007899522781372</c:v>
                </c:pt>
                <c:pt idx="2">
                  <c:v>1.8010300397872925</c:v>
                </c:pt>
                <c:pt idx="3">
                  <c:v>1.8010300397872925</c:v>
                </c:pt>
                <c:pt idx="4">
                  <c:v>1.5786800384521484</c:v>
                </c:pt>
                <c:pt idx="5">
                  <c:v>1.5786800384521484</c:v>
                </c:pt>
                <c:pt idx="6">
                  <c:v>1.2351900339126587</c:v>
                </c:pt>
                <c:pt idx="7">
                  <c:v>1.2351900339126587</c:v>
                </c:pt>
                <c:pt idx="8">
                  <c:v>0.92803001403808594</c:v>
                </c:pt>
                <c:pt idx="9">
                  <c:v>0.92803001403808594</c:v>
                </c:pt>
                <c:pt idx="10">
                  <c:v>0.92803001403808594</c:v>
                </c:pt>
                <c:pt idx="11">
                  <c:v>0.62283998727798462</c:v>
                </c:pt>
                <c:pt idx="12">
                  <c:v>0.62283998727798462</c:v>
                </c:pt>
                <c:pt idx="13">
                  <c:v>0.57731002569198608</c:v>
                </c:pt>
                <c:pt idx="14">
                  <c:v>0.53051000833511353</c:v>
                </c:pt>
                <c:pt idx="15">
                  <c:v>0.53051000833511353</c:v>
                </c:pt>
                <c:pt idx="16">
                  <c:v>0.54855000972747803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A-4350-B230-65CBB61E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Potencia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estatismo'!$F$10:$F$42</c:f>
              <c:numCache>
                <c:formatCode>General</c:formatCode>
                <c:ptCount val="3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60.200000762939453</c:v>
                </c:pt>
                <c:pt idx="7">
                  <c:v>60.200000762939453</c:v>
                </c:pt>
                <c:pt idx="8">
                  <c:v>60.200000762939453</c:v>
                </c:pt>
                <c:pt idx="9">
                  <c:v>60.200000762939453</c:v>
                </c:pt>
                <c:pt idx="10">
                  <c:v>60.200000762939453</c:v>
                </c:pt>
                <c:pt idx="11">
                  <c:v>60.200000762939453</c:v>
                </c:pt>
                <c:pt idx="12">
                  <c:v>60.200000762939453</c:v>
                </c:pt>
                <c:pt idx="13">
                  <c:v>60.200000762939453</c:v>
                </c:pt>
                <c:pt idx="14">
                  <c:v>60.200000762939453</c:v>
                </c:pt>
                <c:pt idx="15">
                  <c:v>60.200000762939453</c:v>
                </c:pt>
                <c:pt idx="16">
                  <c:v>60.200000762939453</c:v>
                </c:pt>
                <c:pt idx="17">
                  <c:v>60.200000762939453</c:v>
                </c:pt>
                <c:pt idx="18">
                  <c:v>60.200000762939453</c:v>
                </c:pt>
                <c:pt idx="19">
                  <c:v>60.200000762939453</c:v>
                </c:pt>
                <c:pt idx="20">
                  <c:v>60.200000762939453</c:v>
                </c:pt>
                <c:pt idx="21">
                  <c:v>60.200000762939453</c:v>
                </c:pt>
                <c:pt idx="22">
                  <c:v>60.200000762939453</c:v>
                </c:pt>
                <c:pt idx="23">
                  <c:v>60.200000762939453</c:v>
                </c:pt>
                <c:pt idx="24">
                  <c:v>60.200000762939453</c:v>
                </c:pt>
                <c:pt idx="25">
                  <c:v>60.200000762939453</c:v>
                </c:pt>
                <c:pt idx="26">
                  <c:v>60.200000762939453</c:v>
                </c:pt>
                <c:pt idx="27">
                  <c:v>60.200000762939453</c:v>
                </c:pt>
                <c:pt idx="28">
                  <c:v>60.200000762939453</c:v>
                </c:pt>
                <c:pt idx="29">
                  <c:v>60.200000762939453</c:v>
                </c:pt>
                <c:pt idx="30">
                  <c:v>60.200000762939453</c:v>
                </c:pt>
                <c:pt idx="31">
                  <c:v>60.200000762939453</c:v>
                </c:pt>
                <c:pt idx="32">
                  <c:v>60.200000762939453</c:v>
                </c:pt>
              </c:numCache>
            </c:numRef>
          </c:cat>
          <c:val>
            <c:numRef>
              <c:f>'Gráficas cálculo estatismo'!$G$10:$G$42</c:f>
              <c:numCache>
                <c:formatCode>General</c:formatCode>
                <c:ptCount val="33"/>
                <c:pt idx="0">
                  <c:v>16.968490600585938</c:v>
                </c:pt>
                <c:pt idx="1">
                  <c:v>16.966209411621094</c:v>
                </c:pt>
                <c:pt idx="2">
                  <c:v>16.971250534057617</c:v>
                </c:pt>
                <c:pt idx="3">
                  <c:v>16.985649108886719</c:v>
                </c:pt>
                <c:pt idx="4">
                  <c:v>16.993289947509766</c:v>
                </c:pt>
                <c:pt idx="5">
                  <c:v>16.993289947509766</c:v>
                </c:pt>
                <c:pt idx="6">
                  <c:v>16.96776008605957</c:v>
                </c:pt>
                <c:pt idx="7">
                  <c:v>16.96776008605957</c:v>
                </c:pt>
                <c:pt idx="8">
                  <c:v>16.585430145263672</c:v>
                </c:pt>
                <c:pt idx="9">
                  <c:v>16.585430145263672</c:v>
                </c:pt>
                <c:pt idx="10">
                  <c:v>16.226280212402344</c:v>
                </c:pt>
                <c:pt idx="11">
                  <c:v>16.085170745849609</c:v>
                </c:pt>
                <c:pt idx="12">
                  <c:v>15.994979858398438</c:v>
                </c:pt>
                <c:pt idx="13">
                  <c:v>15.954529762268066</c:v>
                </c:pt>
                <c:pt idx="14">
                  <c:v>15.954529762268066</c:v>
                </c:pt>
                <c:pt idx="15">
                  <c:v>15.968319892883301</c:v>
                </c:pt>
                <c:pt idx="16">
                  <c:v>15.979189872741699</c:v>
                </c:pt>
                <c:pt idx="17">
                  <c:v>15.918649673461914</c:v>
                </c:pt>
                <c:pt idx="18">
                  <c:v>15.918649673461914</c:v>
                </c:pt>
                <c:pt idx="19">
                  <c:v>15.839679718017578</c:v>
                </c:pt>
                <c:pt idx="20">
                  <c:v>15.83335018157959</c:v>
                </c:pt>
                <c:pt idx="21">
                  <c:v>15.83335018157959</c:v>
                </c:pt>
                <c:pt idx="22">
                  <c:v>15.86676025390625</c:v>
                </c:pt>
                <c:pt idx="23">
                  <c:v>15.852930068969727</c:v>
                </c:pt>
                <c:pt idx="24">
                  <c:v>15.85630989074707</c:v>
                </c:pt>
                <c:pt idx="25">
                  <c:v>15.89702033996582</c:v>
                </c:pt>
                <c:pt idx="26">
                  <c:v>15.89702033996582</c:v>
                </c:pt>
                <c:pt idx="27">
                  <c:v>15.914819717407227</c:v>
                </c:pt>
                <c:pt idx="28">
                  <c:v>15.882570266723633</c:v>
                </c:pt>
                <c:pt idx="29">
                  <c:v>15.78993034362793</c:v>
                </c:pt>
                <c:pt idx="30">
                  <c:v>15.78993034362793</c:v>
                </c:pt>
                <c:pt idx="31">
                  <c:v>15.788809776306152</c:v>
                </c:pt>
                <c:pt idx="32">
                  <c:v>15.810319900512695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9-4F6A-829F-FDBDBEEBD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estatismo'!$E$362:$E$378</c:f>
              <c:numCache>
                <c:formatCode>h:mm:ss.000</c:formatCode>
                <c:ptCount val="17"/>
                <c:pt idx="0">
                  <c:v>44765.553208379628</c:v>
                </c:pt>
                <c:pt idx="1">
                  <c:v>44765.553217986111</c:v>
                </c:pt>
                <c:pt idx="2">
                  <c:v>44765.553219988426</c:v>
                </c:pt>
                <c:pt idx="3">
                  <c:v>44765.553231608799</c:v>
                </c:pt>
                <c:pt idx="4">
                  <c:v>44765.55324321759</c:v>
                </c:pt>
                <c:pt idx="5">
                  <c:v>44765.553243229166</c:v>
                </c:pt>
                <c:pt idx="6">
                  <c:v>44765.553254826387</c:v>
                </c:pt>
                <c:pt idx="7">
                  <c:v>44765.553254837963</c:v>
                </c:pt>
                <c:pt idx="8">
                  <c:v>44765.55326645833</c:v>
                </c:pt>
                <c:pt idx="9">
                  <c:v>44765.553278043983</c:v>
                </c:pt>
                <c:pt idx="10">
                  <c:v>44765.553278055559</c:v>
                </c:pt>
                <c:pt idx="11">
                  <c:v>44765.55328965278</c:v>
                </c:pt>
                <c:pt idx="12">
                  <c:v>44765.553289664349</c:v>
                </c:pt>
                <c:pt idx="13">
                  <c:v>44765.553301261571</c:v>
                </c:pt>
                <c:pt idx="14">
                  <c:v>44765.55331289352</c:v>
                </c:pt>
                <c:pt idx="15">
                  <c:v>44765.553324502318</c:v>
                </c:pt>
                <c:pt idx="16">
                  <c:v>44765.553336585646</c:v>
                </c:pt>
              </c:numCache>
            </c:numRef>
          </c:cat>
          <c:val>
            <c:numRef>
              <c:f>'Gráficas cálculo estatismo'!$G$362:$G$378</c:f>
              <c:numCache>
                <c:formatCode>General</c:formatCode>
                <c:ptCount val="17"/>
                <c:pt idx="0">
                  <c:v>1.8007899522781372</c:v>
                </c:pt>
                <c:pt idx="1">
                  <c:v>1.8007899522781372</c:v>
                </c:pt>
                <c:pt idx="2">
                  <c:v>1.8010300397872925</c:v>
                </c:pt>
                <c:pt idx="3">
                  <c:v>1.8010300397872925</c:v>
                </c:pt>
                <c:pt idx="4">
                  <c:v>1.5786800384521484</c:v>
                </c:pt>
                <c:pt idx="5">
                  <c:v>1.5786800384521484</c:v>
                </c:pt>
                <c:pt idx="6">
                  <c:v>1.2351900339126587</c:v>
                </c:pt>
                <c:pt idx="7">
                  <c:v>1.2351900339126587</c:v>
                </c:pt>
                <c:pt idx="8">
                  <c:v>0.92803001403808594</c:v>
                </c:pt>
                <c:pt idx="9">
                  <c:v>0.92803001403808594</c:v>
                </c:pt>
                <c:pt idx="10">
                  <c:v>0.92803001403808594</c:v>
                </c:pt>
                <c:pt idx="11">
                  <c:v>0.62283998727798462</c:v>
                </c:pt>
                <c:pt idx="12">
                  <c:v>0.62283998727798462</c:v>
                </c:pt>
                <c:pt idx="13">
                  <c:v>0.57731002569198608</c:v>
                </c:pt>
                <c:pt idx="14">
                  <c:v>0.53051000833511353</c:v>
                </c:pt>
                <c:pt idx="15">
                  <c:v>0.53051000833511353</c:v>
                </c:pt>
                <c:pt idx="16">
                  <c:v>0.54855000972747803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9-42AD-B12A-4F98525906F3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estatismo'!$H$362:$H$378</c:f>
              <c:numCache>
                <c:formatCode>General</c:formatCode>
                <c:ptCount val="17"/>
                <c:pt idx="0">
                  <c:v>1.82779</c:v>
                </c:pt>
                <c:pt idx="1">
                  <c:v>1.82779</c:v>
                </c:pt>
                <c:pt idx="2">
                  <c:v>1.82779</c:v>
                </c:pt>
                <c:pt idx="3">
                  <c:v>1.82779</c:v>
                </c:pt>
                <c:pt idx="4">
                  <c:v>1.82779</c:v>
                </c:pt>
                <c:pt idx="5">
                  <c:v>1.82779</c:v>
                </c:pt>
                <c:pt idx="6">
                  <c:v>1.82779</c:v>
                </c:pt>
                <c:pt idx="7">
                  <c:v>1.82779</c:v>
                </c:pt>
                <c:pt idx="8">
                  <c:v>1.82779</c:v>
                </c:pt>
                <c:pt idx="9">
                  <c:v>1.82779</c:v>
                </c:pt>
                <c:pt idx="10">
                  <c:v>1.82779</c:v>
                </c:pt>
                <c:pt idx="11">
                  <c:v>1.82779</c:v>
                </c:pt>
                <c:pt idx="12">
                  <c:v>1.82779</c:v>
                </c:pt>
                <c:pt idx="13">
                  <c:v>1.82779</c:v>
                </c:pt>
                <c:pt idx="14">
                  <c:v>1.82779</c:v>
                </c:pt>
                <c:pt idx="15">
                  <c:v>1.82779</c:v>
                </c:pt>
                <c:pt idx="16">
                  <c:v>1.82779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14-4838-9B70-218A819522AA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estatismo'!$I$362:$I$378</c:f>
              <c:numCache>
                <c:formatCode>General</c:formatCode>
                <c:ptCount val="17"/>
                <c:pt idx="0">
                  <c:v>1.75621</c:v>
                </c:pt>
                <c:pt idx="1">
                  <c:v>1.75621</c:v>
                </c:pt>
                <c:pt idx="2">
                  <c:v>1.75621</c:v>
                </c:pt>
                <c:pt idx="3">
                  <c:v>1.75621</c:v>
                </c:pt>
                <c:pt idx="4">
                  <c:v>1.75621</c:v>
                </c:pt>
                <c:pt idx="5">
                  <c:v>1.75621</c:v>
                </c:pt>
                <c:pt idx="6">
                  <c:v>1.75621</c:v>
                </c:pt>
                <c:pt idx="7">
                  <c:v>1.75621</c:v>
                </c:pt>
                <c:pt idx="8">
                  <c:v>1.75621</c:v>
                </c:pt>
                <c:pt idx="9">
                  <c:v>1.75621</c:v>
                </c:pt>
                <c:pt idx="10">
                  <c:v>1.75621</c:v>
                </c:pt>
                <c:pt idx="11">
                  <c:v>1.75621</c:v>
                </c:pt>
                <c:pt idx="12">
                  <c:v>1.75621</c:v>
                </c:pt>
                <c:pt idx="13">
                  <c:v>1.75621</c:v>
                </c:pt>
                <c:pt idx="14">
                  <c:v>1.75621</c:v>
                </c:pt>
                <c:pt idx="15">
                  <c:v>1.75621</c:v>
                </c:pt>
                <c:pt idx="16">
                  <c:v>1.75621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4-4838-9B70-218A819522AA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estatismo'!$J$362:$J$378</c:f>
              <c:numCache>
                <c:formatCode>General</c:formatCode>
                <c:ptCount val="17"/>
                <c:pt idx="0">
                  <c:v>0.63478999999999997</c:v>
                </c:pt>
                <c:pt idx="1">
                  <c:v>0.63478999999999997</c:v>
                </c:pt>
                <c:pt idx="2">
                  <c:v>0.63478999999999997</c:v>
                </c:pt>
                <c:pt idx="3">
                  <c:v>0.63478999999999997</c:v>
                </c:pt>
                <c:pt idx="4">
                  <c:v>0.63478999999999997</c:v>
                </c:pt>
                <c:pt idx="5">
                  <c:v>0.63478999999999997</c:v>
                </c:pt>
                <c:pt idx="6">
                  <c:v>0.63478999999999997</c:v>
                </c:pt>
                <c:pt idx="7">
                  <c:v>0.63478999999999997</c:v>
                </c:pt>
                <c:pt idx="8">
                  <c:v>0.63478999999999997</c:v>
                </c:pt>
                <c:pt idx="9">
                  <c:v>0.63478999999999997</c:v>
                </c:pt>
                <c:pt idx="10">
                  <c:v>0.63478999999999997</c:v>
                </c:pt>
                <c:pt idx="11">
                  <c:v>0.63478999999999997</c:v>
                </c:pt>
                <c:pt idx="12">
                  <c:v>0.63478999999999997</c:v>
                </c:pt>
                <c:pt idx="13">
                  <c:v>0.63478999999999997</c:v>
                </c:pt>
                <c:pt idx="14">
                  <c:v>0.63478999999999997</c:v>
                </c:pt>
                <c:pt idx="15">
                  <c:v>0.63478999999999997</c:v>
                </c:pt>
                <c:pt idx="16">
                  <c:v>0.63478999999999997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14-4838-9B70-218A819522AA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estatismo'!$K$362:$K$378</c:f>
              <c:numCache>
                <c:formatCode>General</c:formatCode>
                <c:ptCount val="17"/>
                <c:pt idx="0">
                  <c:v>0.56320999999999999</c:v>
                </c:pt>
                <c:pt idx="1">
                  <c:v>0.56320999999999999</c:v>
                </c:pt>
                <c:pt idx="2">
                  <c:v>0.56320999999999999</c:v>
                </c:pt>
                <c:pt idx="3">
                  <c:v>0.56320999999999999</c:v>
                </c:pt>
                <c:pt idx="4">
                  <c:v>0.56320999999999999</c:v>
                </c:pt>
                <c:pt idx="5">
                  <c:v>0.56320999999999999</c:v>
                </c:pt>
                <c:pt idx="6">
                  <c:v>0.56320999999999999</c:v>
                </c:pt>
                <c:pt idx="7">
                  <c:v>0.56320999999999999</c:v>
                </c:pt>
                <c:pt idx="8">
                  <c:v>0.56320999999999999</c:v>
                </c:pt>
                <c:pt idx="9">
                  <c:v>0.56320999999999999</c:v>
                </c:pt>
                <c:pt idx="10">
                  <c:v>0.56320999999999999</c:v>
                </c:pt>
                <c:pt idx="11">
                  <c:v>0.56320999999999999</c:v>
                </c:pt>
                <c:pt idx="12">
                  <c:v>0.56320999999999999</c:v>
                </c:pt>
                <c:pt idx="13">
                  <c:v>0.56320999999999999</c:v>
                </c:pt>
                <c:pt idx="14">
                  <c:v>0.56320999999999999</c:v>
                </c:pt>
                <c:pt idx="15">
                  <c:v>0.56320999999999999</c:v>
                </c:pt>
                <c:pt idx="16">
                  <c:v>0.56320999999999999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14-4838-9B70-218A8195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estatismo'!$E$362:$E$378</c:f>
              <c:numCache>
                <c:formatCode>h:mm:ss.000</c:formatCode>
                <c:ptCount val="17"/>
                <c:pt idx="0">
                  <c:v>44765.553208379628</c:v>
                </c:pt>
                <c:pt idx="1">
                  <c:v>44765.553217986111</c:v>
                </c:pt>
                <c:pt idx="2">
                  <c:v>44765.553219988426</c:v>
                </c:pt>
                <c:pt idx="3">
                  <c:v>44765.553231608799</c:v>
                </c:pt>
                <c:pt idx="4">
                  <c:v>44765.55324321759</c:v>
                </c:pt>
                <c:pt idx="5">
                  <c:v>44765.553243229166</c:v>
                </c:pt>
                <c:pt idx="6">
                  <c:v>44765.553254826387</c:v>
                </c:pt>
                <c:pt idx="7">
                  <c:v>44765.553254837963</c:v>
                </c:pt>
                <c:pt idx="8">
                  <c:v>44765.55326645833</c:v>
                </c:pt>
                <c:pt idx="9">
                  <c:v>44765.553278043983</c:v>
                </c:pt>
                <c:pt idx="10">
                  <c:v>44765.553278055559</c:v>
                </c:pt>
                <c:pt idx="11">
                  <c:v>44765.55328965278</c:v>
                </c:pt>
                <c:pt idx="12">
                  <c:v>44765.553289664349</c:v>
                </c:pt>
                <c:pt idx="13">
                  <c:v>44765.553301261571</c:v>
                </c:pt>
                <c:pt idx="14">
                  <c:v>44765.55331289352</c:v>
                </c:pt>
                <c:pt idx="15">
                  <c:v>44765.553324502318</c:v>
                </c:pt>
                <c:pt idx="16">
                  <c:v>44765.553336585646</c:v>
                </c:pt>
              </c:numCache>
            </c:numRef>
          </c:cat>
          <c:val>
            <c:numRef>
              <c:f>'Gráficas cálculo estatismo'!$F$362:$F$378</c:f>
              <c:numCache>
                <c:formatCode>General</c:formatCode>
                <c:ptCount val="17"/>
                <c:pt idx="0">
                  <c:v>60.400001525878906</c:v>
                </c:pt>
                <c:pt idx="1">
                  <c:v>60.400001525878906</c:v>
                </c:pt>
                <c:pt idx="2">
                  <c:v>60.400001525878906</c:v>
                </c:pt>
                <c:pt idx="3">
                  <c:v>60.599998474121094</c:v>
                </c:pt>
                <c:pt idx="4">
                  <c:v>60.599998474121094</c:v>
                </c:pt>
                <c:pt idx="5">
                  <c:v>60.599998474121094</c:v>
                </c:pt>
                <c:pt idx="6">
                  <c:v>60.599998474121094</c:v>
                </c:pt>
                <c:pt idx="7">
                  <c:v>60.599998474121094</c:v>
                </c:pt>
                <c:pt idx="8">
                  <c:v>60.599998474121094</c:v>
                </c:pt>
                <c:pt idx="9">
                  <c:v>60.599998474121094</c:v>
                </c:pt>
                <c:pt idx="10">
                  <c:v>60.599998474121094</c:v>
                </c:pt>
                <c:pt idx="11">
                  <c:v>60.599998474121094</c:v>
                </c:pt>
                <c:pt idx="12">
                  <c:v>60.599998474121094</c:v>
                </c:pt>
                <c:pt idx="13">
                  <c:v>60.599998474121094</c:v>
                </c:pt>
                <c:pt idx="14">
                  <c:v>60.599998474121094</c:v>
                </c:pt>
                <c:pt idx="15">
                  <c:v>60.599998474121094</c:v>
                </c:pt>
                <c:pt idx="16">
                  <c:v>60.599998474121094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81-4A93-9CF2-7EB2C6A29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Frecuencia</c:v>
          </c:tx>
          <c:marker>
            <c:symbol val="none"/>
          </c:marker>
          <c:cat>
            <c:numRef>
              <c:f>'Gráficas cálculo estatismo'!$E$10:$E$42</c:f>
              <c:numCache>
                <c:formatCode>h:mm:ss.000</c:formatCode>
                <c:ptCount val="33"/>
                <c:pt idx="0">
                  <c:v>44764.523071307871</c:v>
                </c:pt>
                <c:pt idx="1">
                  <c:v>44764.523082916668</c:v>
                </c:pt>
                <c:pt idx="2">
                  <c:v>44764.52309451389</c:v>
                </c:pt>
                <c:pt idx="3">
                  <c:v>44764.523106122688</c:v>
                </c:pt>
                <c:pt idx="4">
                  <c:v>44764.523117719909</c:v>
                </c:pt>
                <c:pt idx="5">
                  <c:v>44764.523129328707</c:v>
                </c:pt>
                <c:pt idx="6">
                  <c:v>44764.523140937497</c:v>
                </c:pt>
                <c:pt idx="7">
                  <c:v>44764.523152534719</c:v>
                </c:pt>
                <c:pt idx="8">
                  <c:v>44764.523164143517</c:v>
                </c:pt>
                <c:pt idx="9">
                  <c:v>44764.523175740738</c:v>
                </c:pt>
                <c:pt idx="10">
                  <c:v>44764.523187349536</c:v>
                </c:pt>
                <c:pt idx="11">
                  <c:v>44764.523198958334</c:v>
                </c:pt>
                <c:pt idx="12">
                  <c:v>44764.523210555555</c:v>
                </c:pt>
                <c:pt idx="13">
                  <c:v>44764.523222164353</c:v>
                </c:pt>
                <c:pt idx="14">
                  <c:v>44764.523233761574</c:v>
                </c:pt>
                <c:pt idx="15">
                  <c:v>44764.523245358796</c:v>
                </c:pt>
                <c:pt idx="16">
                  <c:v>44764.523256967594</c:v>
                </c:pt>
                <c:pt idx="17">
                  <c:v>44764.523268576391</c:v>
                </c:pt>
                <c:pt idx="18">
                  <c:v>44764.523280173613</c:v>
                </c:pt>
                <c:pt idx="19">
                  <c:v>44764.523291782411</c:v>
                </c:pt>
                <c:pt idx="20">
                  <c:v>44764.523303379632</c:v>
                </c:pt>
                <c:pt idx="21">
                  <c:v>44764.523314988422</c:v>
                </c:pt>
                <c:pt idx="22">
                  <c:v>44764.523326585651</c:v>
                </c:pt>
                <c:pt idx="23">
                  <c:v>44764.523340254629</c:v>
                </c:pt>
                <c:pt idx="24">
                  <c:v>44764.523351875003</c:v>
                </c:pt>
                <c:pt idx="25">
                  <c:v>44764.523363472224</c:v>
                </c:pt>
                <c:pt idx="26">
                  <c:v>44764.523375081022</c:v>
                </c:pt>
                <c:pt idx="27">
                  <c:v>44764.523386689812</c:v>
                </c:pt>
                <c:pt idx="28">
                  <c:v>44764.523398275465</c:v>
                </c:pt>
                <c:pt idx="29">
                  <c:v>44764.523409872687</c:v>
                </c:pt>
                <c:pt idx="30">
                  <c:v>44764.523421469908</c:v>
                </c:pt>
                <c:pt idx="31">
                  <c:v>44764.52343306713</c:v>
                </c:pt>
                <c:pt idx="32">
                  <c:v>44764.523444664352</c:v>
                </c:pt>
              </c:numCache>
            </c:numRef>
          </c:cat>
          <c:val>
            <c:numRef>
              <c:f>'Gráficas cálculo estatismo'!$F$10:$F$42</c:f>
              <c:numCache>
                <c:formatCode>General</c:formatCode>
                <c:ptCount val="3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60.200000762939453</c:v>
                </c:pt>
                <c:pt idx="7">
                  <c:v>60.200000762939453</c:v>
                </c:pt>
                <c:pt idx="8">
                  <c:v>60.200000762939453</c:v>
                </c:pt>
                <c:pt idx="9">
                  <c:v>60.200000762939453</c:v>
                </c:pt>
                <c:pt idx="10">
                  <c:v>60.200000762939453</c:v>
                </c:pt>
                <c:pt idx="11">
                  <c:v>60.200000762939453</c:v>
                </c:pt>
                <c:pt idx="12">
                  <c:v>60.200000762939453</c:v>
                </c:pt>
                <c:pt idx="13">
                  <c:v>60.200000762939453</c:v>
                </c:pt>
                <c:pt idx="14">
                  <c:v>60.200000762939453</c:v>
                </c:pt>
                <c:pt idx="15">
                  <c:v>60.200000762939453</c:v>
                </c:pt>
                <c:pt idx="16">
                  <c:v>60.200000762939453</c:v>
                </c:pt>
                <c:pt idx="17">
                  <c:v>60.200000762939453</c:v>
                </c:pt>
                <c:pt idx="18">
                  <c:v>60.200000762939453</c:v>
                </c:pt>
                <c:pt idx="19">
                  <c:v>60.200000762939453</c:v>
                </c:pt>
                <c:pt idx="20">
                  <c:v>60.200000762939453</c:v>
                </c:pt>
                <c:pt idx="21">
                  <c:v>60.200000762939453</c:v>
                </c:pt>
                <c:pt idx="22">
                  <c:v>60.200000762939453</c:v>
                </c:pt>
                <c:pt idx="23">
                  <c:v>60.200000762939453</c:v>
                </c:pt>
                <c:pt idx="24">
                  <c:v>60.200000762939453</c:v>
                </c:pt>
                <c:pt idx="25">
                  <c:v>60.200000762939453</c:v>
                </c:pt>
                <c:pt idx="26">
                  <c:v>60.200000762939453</c:v>
                </c:pt>
                <c:pt idx="27">
                  <c:v>60.200000762939453</c:v>
                </c:pt>
                <c:pt idx="28">
                  <c:v>60.200000762939453</c:v>
                </c:pt>
                <c:pt idx="29">
                  <c:v>60.200000762939453</c:v>
                </c:pt>
                <c:pt idx="30">
                  <c:v>60.200000762939453</c:v>
                </c:pt>
                <c:pt idx="31">
                  <c:v>60.200000762939453</c:v>
                </c:pt>
                <c:pt idx="32">
                  <c:v>60.200000762939453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1-4282-9244-CD4E83425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estatismo'!$E$49:$E$69</c:f>
              <c:numCache>
                <c:formatCode>h:mm:ss.000</c:formatCode>
                <c:ptCount val="21"/>
                <c:pt idx="0">
                  <c:v>44765.542138807868</c:v>
                </c:pt>
                <c:pt idx="1">
                  <c:v>44765.54215040509</c:v>
                </c:pt>
                <c:pt idx="2">
                  <c:v>44765.542162002312</c:v>
                </c:pt>
                <c:pt idx="3">
                  <c:v>44765.542173611109</c:v>
                </c:pt>
                <c:pt idx="4">
                  <c:v>44765.542187592589</c:v>
                </c:pt>
                <c:pt idx="5">
                  <c:v>44765.54220019676</c:v>
                </c:pt>
                <c:pt idx="6">
                  <c:v>44765.542215196758</c:v>
                </c:pt>
                <c:pt idx="7">
                  <c:v>44765.542226817131</c:v>
                </c:pt>
                <c:pt idx="8">
                  <c:v>44765.542238414353</c:v>
                </c:pt>
                <c:pt idx="9">
                  <c:v>44765.542250011575</c:v>
                </c:pt>
                <c:pt idx="10">
                  <c:v>44765.542261608796</c:v>
                </c:pt>
                <c:pt idx="11">
                  <c:v>44765.542273217594</c:v>
                </c:pt>
                <c:pt idx="12">
                  <c:v>44765.542286319447</c:v>
                </c:pt>
                <c:pt idx="13">
                  <c:v>44765.542297928238</c:v>
                </c:pt>
                <c:pt idx="14">
                  <c:v>44765.542309525466</c:v>
                </c:pt>
                <c:pt idx="15">
                  <c:v>44765.542321134257</c:v>
                </c:pt>
                <c:pt idx="16">
                  <c:v>44765.542334039354</c:v>
                </c:pt>
                <c:pt idx="17">
                  <c:v>44765.542345636575</c:v>
                </c:pt>
                <c:pt idx="18">
                  <c:v>44765.542357233797</c:v>
                </c:pt>
                <c:pt idx="19">
                  <c:v>44765.542371481482</c:v>
                </c:pt>
                <c:pt idx="20">
                  <c:v>44765.54238309028</c:v>
                </c:pt>
              </c:numCache>
            </c:numRef>
          </c:cat>
          <c:val>
            <c:numRef>
              <c:f>'Gráficas cálculo estatismo'!$G$49:$G$69</c:f>
              <c:numCache>
                <c:formatCode>General</c:formatCode>
                <c:ptCount val="21"/>
                <c:pt idx="0">
                  <c:v>10.990969657897949</c:v>
                </c:pt>
                <c:pt idx="1">
                  <c:v>10.989990234375</c:v>
                </c:pt>
                <c:pt idx="2">
                  <c:v>10.989649772644043</c:v>
                </c:pt>
                <c:pt idx="3">
                  <c:v>10.854880332946777</c:v>
                </c:pt>
                <c:pt idx="4">
                  <c:v>10.854880332946777</c:v>
                </c:pt>
                <c:pt idx="5">
                  <c:v>10.515970230102539</c:v>
                </c:pt>
                <c:pt idx="6">
                  <c:v>10.262160301208496</c:v>
                </c:pt>
                <c:pt idx="7">
                  <c:v>9.9713001251220703</c:v>
                </c:pt>
                <c:pt idx="8">
                  <c:v>9.7747802734375</c:v>
                </c:pt>
                <c:pt idx="9">
                  <c:v>9.7747802734375</c:v>
                </c:pt>
                <c:pt idx="10">
                  <c:v>9.7351198196411133</c:v>
                </c:pt>
                <c:pt idx="11">
                  <c:v>9.6444597244262695</c:v>
                </c:pt>
                <c:pt idx="12">
                  <c:v>9.6909103393554688</c:v>
                </c:pt>
                <c:pt idx="13">
                  <c:v>9.6909103393554688</c:v>
                </c:pt>
                <c:pt idx="14">
                  <c:v>9.7315101623535156</c:v>
                </c:pt>
                <c:pt idx="15">
                  <c:v>9.7528095245361328</c:v>
                </c:pt>
                <c:pt idx="16">
                  <c:v>9.7687101364135742</c:v>
                </c:pt>
                <c:pt idx="17">
                  <c:v>9.7840499877929688</c:v>
                </c:pt>
                <c:pt idx="18">
                  <c:v>9.7840499877929688</c:v>
                </c:pt>
                <c:pt idx="19">
                  <c:v>9.7847795486450195</c:v>
                </c:pt>
                <c:pt idx="20">
                  <c:v>9.7853298187255859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9-46B6-A25D-CED16259661D}"/>
            </c:ext>
          </c:extLst>
        </c:ser>
        <c:ser>
          <c:idx val="0"/>
          <c:order val="1"/>
          <c:marker>
            <c:symbol val="none"/>
          </c:marker>
          <c:val>
            <c:numRef>
              <c:f>'Gráficas cálculo estatismo'!$H$49:$H$69</c:f>
              <c:numCache>
                <c:formatCode>General</c:formatCode>
                <c:ptCount val="21"/>
                <c:pt idx="0">
                  <c:v>11.02079</c:v>
                </c:pt>
                <c:pt idx="1">
                  <c:v>11.02079</c:v>
                </c:pt>
                <c:pt idx="2">
                  <c:v>11.02079</c:v>
                </c:pt>
                <c:pt idx="3">
                  <c:v>11.02079</c:v>
                </c:pt>
                <c:pt idx="4">
                  <c:v>11.02079</c:v>
                </c:pt>
                <c:pt idx="5">
                  <c:v>11.02079</c:v>
                </c:pt>
                <c:pt idx="6">
                  <c:v>11.02079</c:v>
                </c:pt>
                <c:pt idx="7">
                  <c:v>11.02079</c:v>
                </c:pt>
                <c:pt idx="8">
                  <c:v>11.02079</c:v>
                </c:pt>
                <c:pt idx="9">
                  <c:v>11.02079</c:v>
                </c:pt>
                <c:pt idx="10">
                  <c:v>11.02079</c:v>
                </c:pt>
                <c:pt idx="11">
                  <c:v>11.02079</c:v>
                </c:pt>
                <c:pt idx="12">
                  <c:v>11.02079</c:v>
                </c:pt>
                <c:pt idx="13">
                  <c:v>11.02079</c:v>
                </c:pt>
                <c:pt idx="14">
                  <c:v>11.02079</c:v>
                </c:pt>
                <c:pt idx="15">
                  <c:v>11.02079</c:v>
                </c:pt>
                <c:pt idx="16">
                  <c:v>11.02079</c:v>
                </c:pt>
                <c:pt idx="17">
                  <c:v>11.02079</c:v>
                </c:pt>
                <c:pt idx="18">
                  <c:v>11.02079</c:v>
                </c:pt>
                <c:pt idx="19">
                  <c:v>11.02079</c:v>
                </c:pt>
                <c:pt idx="20">
                  <c:v>11.02079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B-407A-B8B8-926EF296EA6B}"/>
            </c:ext>
          </c:extLst>
        </c:ser>
        <c:ser>
          <c:idx val="2"/>
          <c:order val="2"/>
          <c:tx>
            <c:strRef>
              <c:f>'Gráficas cálculo estatismo'!$H$49:$H$69</c:f>
              <c:strCache>
                <c:ptCount val="21"/>
                <c:pt idx="0">
                  <c:v>11,02079</c:v>
                </c:pt>
                <c:pt idx="1">
                  <c:v>11,02079</c:v>
                </c:pt>
                <c:pt idx="2">
                  <c:v>11,02079</c:v>
                </c:pt>
                <c:pt idx="3">
                  <c:v>11,02079</c:v>
                </c:pt>
                <c:pt idx="4">
                  <c:v>11,02079</c:v>
                </c:pt>
                <c:pt idx="5">
                  <c:v>11,02079</c:v>
                </c:pt>
                <c:pt idx="6">
                  <c:v>11,02079</c:v>
                </c:pt>
                <c:pt idx="7">
                  <c:v>11,02079</c:v>
                </c:pt>
                <c:pt idx="8">
                  <c:v>11,02079</c:v>
                </c:pt>
                <c:pt idx="9">
                  <c:v>11,02079</c:v>
                </c:pt>
                <c:pt idx="10">
                  <c:v>11,02079</c:v>
                </c:pt>
                <c:pt idx="11">
                  <c:v>11,02079</c:v>
                </c:pt>
                <c:pt idx="12">
                  <c:v>11,02079</c:v>
                </c:pt>
                <c:pt idx="13">
                  <c:v>11,02079</c:v>
                </c:pt>
                <c:pt idx="14">
                  <c:v>11,02079</c:v>
                </c:pt>
                <c:pt idx="15">
                  <c:v>11,02079</c:v>
                </c:pt>
                <c:pt idx="16">
                  <c:v>11,02079</c:v>
                </c:pt>
                <c:pt idx="17">
                  <c:v>11,02079</c:v>
                </c:pt>
                <c:pt idx="18">
                  <c:v>11,02079</c:v>
                </c:pt>
                <c:pt idx="19">
                  <c:v>11,02079</c:v>
                </c:pt>
                <c:pt idx="20">
                  <c:v>11,02079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estatismo'!$I$49:$I$69</c:f>
              <c:numCache>
                <c:formatCode>General</c:formatCode>
                <c:ptCount val="21"/>
                <c:pt idx="0">
                  <c:v>10.949209999999999</c:v>
                </c:pt>
                <c:pt idx="1">
                  <c:v>10.949209999999999</c:v>
                </c:pt>
                <c:pt idx="2">
                  <c:v>10.949209999999999</c:v>
                </c:pt>
                <c:pt idx="3">
                  <c:v>10.949209999999999</c:v>
                </c:pt>
                <c:pt idx="4">
                  <c:v>10.949209999999999</c:v>
                </c:pt>
                <c:pt idx="5">
                  <c:v>10.949209999999999</c:v>
                </c:pt>
                <c:pt idx="6">
                  <c:v>10.949209999999999</c:v>
                </c:pt>
                <c:pt idx="7">
                  <c:v>10.949209999999999</c:v>
                </c:pt>
                <c:pt idx="8">
                  <c:v>10.949209999999999</c:v>
                </c:pt>
                <c:pt idx="9">
                  <c:v>10.949209999999999</c:v>
                </c:pt>
                <c:pt idx="10">
                  <c:v>10.949209999999999</c:v>
                </c:pt>
                <c:pt idx="11">
                  <c:v>10.949209999999999</c:v>
                </c:pt>
                <c:pt idx="12">
                  <c:v>10.949209999999999</c:v>
                </c:pt>
                <c:pt idx="13">
                  <c:v>10.949209999999999</c:v>
                </c:pt>
                <c:pt idx="14">
                  <c:v>10.949209999999999</c:v>
                </c:pt>
                <c:pt idx="15">
                  <c:v>10.949209999999999</c:v>
                </c:pt>
                <c:pt idx="16">
                  <c:v>10.949209999999999</c:v>
                </c:pt>
                <c:pt idx="17">
                  <c:v>10.949209999999999</c:v>
                </c:pt>
                <c:pt idx="18">
                  <c:v>10.949209999999999</c:v>
                </c:pt>
                <c:pt idx="19">
                  <c:v>10.949209999999999</c:v>
                </c:pt>
                <c:pt idx="20">
                  <c:v>10.949209999999999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B-407A-B8B8-926EF296EA6B}"/>
            </c:ext>
          </c:extLst>
        </c:ser>
        <c:ser>
          <c:idx val="3"/>
          <c:order val="3"/>
          <c:tx>
            <c:strRef>
              <c:f>'Gráficas cálculo estatismo'!$J$49:$J$69</c:f>
              <c:strCache>
                <c:ptCount val="21"/>
                <c:pt idx="0">
                  <c:v>9,82779</c:v>
                </c:pt>
                <c:pt idx="1">
                  <c:v>9,82779</c:v>
                </c:pt>
                <c:pt idx="2">
                  <c:v>9,82779</c:v>
                </c:pt>
                <c:pt idx="3">
                  <c:v>9,82779</c:v>
                </c:pt>
                <c:pt idx="4">
                  <c:v>9,82779</c:v>
                </c:pt>
                <c:pt idx="5">
                  <c:v>9,82779</c:v>
                </c:pt>
                <c:pt idx="6">
                  <c:v>9,82779</c:v>
                </c:pt>
                <c:pt idx="7">
                  <c:v>9,82779</c:v>
                </c:pt>
                <c:pt idx="8">
                  <c:v>9,82779</c:v>
                </c:pt>
                <c:pt idx="9">
                  <c:v>9,82779</c:v>
                </c:pt>
                <c:pt idx="10">
                  <c:v>9,82779</c:v>
                </c:pt>
                <c:pt idx="11">
                  <c:v>9,82779</c:v>
                </c:pt>
                <c:pt idx="12">
                  <c:v>9,82779</c:v>
                </c:pt>
                <c:pt idx="13">
                  <c:v>9,82779</c:v>
                </c:pt>
                <c:pt idx="14">
                  <c:v>9,82779</c:v>
                </c:pt>
                <c:pt idx="15">
                  <c:v>9,82779</c:v>
                </c:pt>
                <c:pt idx="16">
                  <c:v>9,82779</c:v>
                </c:pt>
                <c:pt idx="17">
                  <c:v>9,82779</c:v>
                </c:pt>
                <c:pt idx="18">
                  <c:v>9,82779</c:v>
                </c:pt>
                <c:pt idx="19">
                  <c:v>9,82779</c:v>
                </c:pt>
                <c:pt idx="20">
                  <c:v>9,82779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estatismo'!$J$49:$J$69</c:f>
              <c:numCache>
                <c:formatCode>General</c:formatCode>
                <c:ptCount val="21"/>
                <c:pt idx="0">
                  <c:v>9.8277900000000002</c:v>
                </c:pt>
                <c:pt idx="1">
                  <c:v>9.8277900000000002</c:v>
                </c:pt>
                <c:pt idx="2">
                  <c:v>9.8277900000000002</c:v>
                </c:pt>
                <c:pt idx="3">
                  <c:v>9.8277900000000002</c:v>
                </c:pt>
                <c:pt idx="4">
                  <c:v>9.8277900000000002</c:v>
                </c:pt>
                <c:pt idx="5">
                  <c:v>9.8277900000000002</c:v>
                </c:pt>
                <c:pt idx="6">
                  <c:v>9.8277900000000002</c:v>
                </c:pt>
                <c:pt idx="7">
                  <c:v>9.8277900000000002</c:v>
                </c:pt>
                <c:pt idx="8">
                  <c:v>9.8277900000000002</c:v>
                </c:pt>
                <c:pt idx="9">
                  <c:v>9.8277900000000002</c:v>
                </c:pt>
                <c:pt idx="10">
                  <c:v>9.8277900000000002</c:v>
                </c:pt>
                <c:pt idx="11">
                  <c:v>9.8277900000000002</c:v>
                </c:pt>
                <c:pt idx="12">
                  <c:v>9.8277900000000002</c:v>
                </c:pt>
                <c:pt idx="13">
                  <c:v>9.8277900000000002</c:v>
                </c:pt>
                <c:pt idx="14">
                  <c:v>9.8277900000000002</c:v>
                </c:pt>
                <c:pt idx="15">
                  <c:v>9.8277900000000002</c:v>
                </c:pt>
                <c:pt idx="16">
                  <c:v>9.8277900000000002</c:v>
                </c:pt>
                <c:pt idx="17">
                  <c:v>9.8277900000000002</c:v>
                </c:pt>
                <c:pt idx="18">
                  <c:v>9.8277900000000002</c:v>
                </c:pt>
                <c:pt idx="19">
                  <c:v>9.8277900000000002</c:v>
                </c:pt>
                <c:pt idx="20">
                  <c:v>9.8277900000000002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8B-407A-B8B8-926EF296EA6B}"/>
            </c:ext>
          </c:extLst>
        </c:ser>
        <c:ser>
          <c:idx val="4"/>
          <c:order val="4"/>
          <c:tx>
            <c:strRef>
              <c:f>'Gráficas cálculo estatismo'!$K$49:$K$69</c:f>
              <c:strCache>
                <c:ptCount val="21"/>
                <c:pt idx="0">
                  <c:v>9,75621</c:v>
                </c:pt>
                <c:pt idx="1">
                  <c:v>9,75621</c:v>
                </c:pt>
                <c:pt idx="2">
                  <c:v>9,75621</c:v>
                </c:pt>
                <c:pt idx="3">
                  <c:v>9,75621</c:v>
                </c:pt>
                <c:pt idx="4">
                  <c:v>9,75621</c:v>
                </c:pt>
                <c:pt idx="5">
                  <c:v>9,75621</c:v>
                </c:pt>
                <c:pt idx="6">
                  <c:v>9,75621</c:v>
                </c:pt>
                <c:pt idx="7">
                  <c:v>9,75621</c:v>
                </c:pt>
                <c:pt idx="8">
                  <c:v>9,75621</c:v>
                </c:pt>
                <c:pt idx="9">
                  <c:v>9,75621</c:v>
                </c:pt>
                <c:pt idx="10">
                  <c:v>9,75621</c:v>
                </c:pt>
                <c:pt idx="11">
                  <c:v>9,75621</c:v>
                </c:pt>
                <c:pt idx="12">
                  <c:v>9,75621</c:v>
                </c:pt>
                <c:pt idx="13">
                  <c:v>9,75621</c:v>
                </c:pt>
                <c:pt idx="14">
                  <c:v>9,75621</c:v>
                </c:pt>
                <c:pt idx="15">
                  <c:v>9,75621</c:v>
                </c:pt>
                <c:pt idx="16">
                  <c:v>9,75621</c:v>
                </c:pt>
                <c:pt idx="17">
                  <c:v>9,75621</c:v>
                </c:pt>
                <c:pt idx="18">
                  <c:v>9,75621</c:v>
                </c:pt>
                <c:pt idx="19">
                  <c:v>9,75621</c:v>
                </c:pt>
                <c:pt idx="20">
                  <c:v>9,75621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estatismo'!$K$49:$K$69</c:f>
              <c:numCache>
                <c:formatCode>General</c:formatCode>
                <c:ptCount val="21"/>
                <c:pt idx="0">
                  <c:v>9.7562099999999994</c:v>
                </c:pt>
                <c:pt idx="1">
                  <c:v>9.7562099999999994</c:v>
                </c:pt>
                <c:pt idx="2">
                  <c:v>9.7562099999999994</c:v>
                </c:pt>
                <c:pt idx="3">
                  <c:v>9.7562099999999994</c:v>
                </c:pt>
                <c:pt idx="4">
                  <c:v>9.7562099999999994</c:v>
                </c:pt>
                <c:pt idx="5">
                  <c:v>9.7562099999999994</c:v>
                </c:pt>
                <c:pt idx="6">
                  <c:v>9.7562099999999994</c:v>
                </c:pt>
                <c:pt idx="7">
                  <c:v>9.7562099999999994</c:v>
                </c:pt>
                <c:pt idx="8">
                  <c:v>9.7562099999999994</c:v>
                </c:pt>
                <c:pt idx="9">
                  <c:v>9.7562099999999994</c:v>
                </c:pt>
                <c:pt idx="10">
                  <c:v>9.7562099999999994</c:v>
                </c:pt>
                <c:pt idx="11">
                  <c:v>9.7562099999999994</c:v>
                </c:pt>
                <c:pt idx="12">
                  <c:v>9.7562099999999994</c:v>
                </c:pt>
                <c:pt idx="13">
                  <c:v>9.7562099999999994</c:v>
                </c:pt>
                <c:pt idx="14">
                  <c:v>9.7562099999999994</c:v>
                </c:pt>
                <c:pt idx="15">
                  <c:v>9.7562099999999994</c:v>
                </c:pt>
                <c:pt idx="16">
                  <c:v>9.7562099999999994</c:v>
                </c:pt>
                <c:pt idx="17">
                  <c:v>9.7562099999999994</c:v>
                </c:pt>
                <c:pt idx="18">
                  <c:v>9.7562099999999994</c:v>
                </c:pt>
                <c:pt idx="19">
                  <c:v>9.7562099999999994</c:v>
                </c:pt>
                <c:pt idx="20">
                  <c:v>9.7562099999999994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8B-407A-B8B8-926EF296E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estatismo'!$F$49:$F$69</c:f>
              <c:numCache>
                <c:formatCode>General</c:formatCode>
                <c:ptCount val="21"/>
                <c:pt idx="0">
                  <c:v>60.200000762939453</c:v>
                </c:pt>
                <c:pt idx="1">
                  <c:v>60.200000762939453</c:v>
                </c:pt>
                <c:pt idx="2">
                  <c:v>60.400001525878906</c:v>
                </c:pt>
                <c:pt idx="3">
                  <c:v>60.400001525878906</c:v>
                </c:pt>
                <c:pt idx="4">
                  <c:v>60.400001525878906</c:v>
                </c:pt>
                <c:pt idx="5">
                  <c:v>60.400001525878906</c:v>
                </c:pt>
                <c:pt idx="6">
                  <c:v>60.400001525878906</c:v>
                </c:pt>
                <c:pt idx="7">
                  <c:v>60.400001525878906</c:v>
                </c:pt>
                <c:pt idx="8">
                  <c:v>60.400001525878906</c:v>
                </c:pt>
                <c:pt idx="9">
                  <c:v>60.400001525878906</c:v>
                </c:pt>
                <c:pt idx="10">
                  <c:v>60.400001525878906</c:v>
                </c:pt>
                <c:pt idx="11">
                  <c:v>60.400001525878906</c:v>
                </c:pt>
                <c:pt idx="12">
                  <c:v>60.400001525878906</c:v>
                </c:pt>
                <c:pt idx="13">
                  <c:v>60.400001525878906</c:v>
                </c:pt>
                <c:pt idx="14">
                  <c:v>60.400001525878906</c:v>
                </c:pt>
                <c:pt idx="15">
                  <c:v>60.400001525878906</c:v>
                </c:pt>
                <c:pt idx="16">
                  <c:v>60.400001525878906</c:v>
                </c:pt>
                <c:pt idx="17">
                  <c:v>60.400001525878906</c:v>
                </c:pt>
                <c:pt idx="18">
                  <c:v>60.400001525878906</c:v>
                </c:pt>
                <c:pt idx="19">
                  <c:v>60.400001525878906</c:v>
                </c:pt>
                <c:pt idx="20">
                  <c:v>60.400001525878906</c:v>
                </c:pt>
              </c:numCache>
            </c:numRef>
          </c:cat>
          <c:val>
            <c:numRef>
              <c:f>'Gráficas cálculo estatismo'!$G$49:$G$69</c:f>
              <c:numCache>
                <c:formatCode>General</c:formatCode>
                <c:ptCount val="21"/>
                <c:pt idx="0">
                  <c:v>10.990969657897949</c:v>
                </c:pt>
                <c:pt idx="1">
                  <c:v>10.989990234375</c:v>
                </c:pt>
                <c:pt idx="2">
                  <c:v>10.989649772644043</c:v>
                </c:pt>
                <c:pt idx="3">
                  <c:v>10.854880332946777</c:v>
                </c:pt>
                <c:pt idx="4">
                  <c:v>10.854880332946777</c:v>
                </c:pt>
                <c:pt idx="5">
                  <c:v>10.515970230102539</c:v>
                </c:pt>
                <c:pt idx="6">
                  <c:v>10.262160301208496</c:v>
                </c:pt>
                <c:pt idx="7">
                  <c:v>9.9713001251220703</c:v>
                </c:pt>
                <c:pt idx="8">
                  <c:v>9.7747802734375</c:v>
                </c:pt>
                <c:pt idx="9">
                  <c:v>9.7747802734375</c:v>
                </c:pt>
                <c:pt idx="10">
                  <c:v>9.7351198196411133</c:v>
                </c:pt>
                <c:pt idx="11">
                  <c:v>9.6444597244262695</c:v>
                </c:pt>
                <c:pt idx="12">
                  <c:v>9.6909103393554688</c:v>
                </c:pt>
                <c:pt idx="13">
                  <c:v>9.6909103393554688</c:v>
                </c:pt>
                <c:pt idx="14">
                  <c:v>9.7315101623535156</c:v>
                </c:pt>
                <c:pt idx="15">
                  <c:v>9.7528095245361328</c:v>
                </c:pt>
                <c:pt idx="16">
                  <c:v>9.7687101364135742</c:v>
                </c:pt>
                <c:pt idx="17">
                  <c:v>9.7840499877929688</c:v>
                </c:pt>
                <c:pt idx="18">
                  <c:v>9.7840499877929688</c:v>
                </c:pt>
                <c:pt idx="19">
                  <c:v>9.7847795486450195</c:v>
                </c:pt>
                <c:pt idx="20">
                  <c:v>9.7853298187255859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C-4808-94E0-D82B006EB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estatismo'!$E$49:$E$69</c:f>
              <c:numCache>
                <c:formatCode>h:mm:ss.000</c:formatCode>
                <c:ptCount val="21"/>
                <c:pt idx="0">
                  <c:v>44765.542138807868</c:v>
                </c:pt>
                <c:pt idx="1">
                  <c:v>44765.54215040509</c:v>
                </c:pt>
                <c:pt idx="2">
                  <c:v>44765.542162002312</c:v>
                </c:pt>
                <c:pt idx="3">
                  <c:v>44765.542173611109</c:v>
                </c:pt>
                <c:pt idx="4">
                  <c:v>44765.542187592589</c:v>
                </c:pt>
                <c:pt idx="5">
                  <c:v>44765.54220019676</c:v>
                </c:pt>
                <c:pt idx="6">
                  <c:v>44765.542215196758</c:v>
                </c:pt>
                <c:pt idx="7">
                  <c:v>44765.542226817131</c:v>
                </c:pt>
                <c:pt idx="8">
                  <c:v>44765.542238414353</c:v>
                </c:pt>
                <c:pt idx="9">
                  <c:v>44765.542250011575</c:v>
                </c:pt>
                <c:pt idx="10">
                  <c:v>44765.542261608796</c:v>
                </c:pt>
                <c:pt idx="11">
                  <c:v>44765.542273217594</c:v>
                </c:pt>
                <c:pt idx="12">
                  <c:v>44765.542286319447</c:v>
                </c:pt>
                <c:pt idx="13">
                  <c:v>44765.542297928238</c:v>
                </c:pt>
                <c:pt idx="14">
                  <c:v>44765.542309525466</c:v>
                </c:pt>
                <c:pt idx="15">
                  <c:v>44765.542321134257</c:v>
                </c:pt>
                <c:pt idx="16">
                  <c:v>44765.542334039354</c:v>
                </c:pt>
                <c:pt idx="17">
                  <c:v>44765.542345636575</c:v>
                </c:pt>
                <c:pt idx="18">
                  <c:v>44765.542357233797</c:v>
                </c:pt>
                <c:pt idx="19">
                  <c:v>44765.542371481482</c:v>
                </c:pt>
                <c:pt idx="20">
                  <c:v>44765.54238309028</c:v>
                </c:pt>
              </c:numCache>
            </c:numRef>
          </c:cat>
          <c:val>
            <c:numRef>
              <c:f>'Gráficas cálculo estatismo'!$F$49:$F$69</c:f>
              <c:numCache>
                <c:formatCode>General</c:formatCode>
                <c:ptCount val="21"/>
                <c:pt idx="0">
                  <c:v>60.200000762939453</c:v>
                </c:pt>
                <c:pt idx="1">
                  <c:v>60.200000762939453</c:v>
                </c:pt>
                <c:pt idx="2">
                  <c:v>60.400001525878906</c:v>
                </c:pt>
                <c:pt idx="3">
                  <c:v>60.400001525878906</c:v>
                </c:pt>
                <c:pt idx="4">
                  <c:v>60.400001525878906</c:v>
                </c:pt>
                <c:pt idx="5">
                  <c:v>60.400001525878906</c:v>
                </c:pt>
                <c:pt idx="6">
                  <c:v>60.400001525878906</c:v>
                </c:pt>
                <c:pt idx="7">
                  <c:v>60.400001525878906</c:v>
                </c:pt>
                <c:pt idx="8">
                  <c:v>60.400001525878906</c:v>
                </c:pt>
                <c:pt idx="9">
                  <c:v>60.400001525878906</c:v>
                </c:pt>
                <c:pt idx="10">
                  <c:v>60.400001525878906</c:v>
                </c:pt>
                <c:pt idx="11">
                  <c:v>60.400001525878906</c:v>
                </c:pt>
                <c:pt idx="12">
                  <c:v>60.400001525878906</c:v>
                </c:pt>
                <c:pt idx="13">
                  <c:v>60.400001525878906</c:v>
                </c:pt>
                <c:pt idx="14">
                  <c:v>60.400001525878906</c:v>
                </c:pt>
                <c:pt idx="15">
                  <c:v>60.400001525878906</c:v>
                </c:pt>
                <c:pt idx="16">
                  <c:v>60.400001525878906</c:v>
                </c:pt>
                <c:pt idx="17">
                  <c:v>60.400001525878906</c:v>
                </c:pt>
                <c:pt idx="18">
                  <c:v>60.400001525878906</c:v>
                </c:pt>
                <c:pt idx="19">
                  <c:v>60.400001525878906</c:v>
                </c:pt>
                <c:pt idx="20">
                  <c:v>60.400001525878906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F0-4A67-A5DC-5BEB8F1E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estatismo'!$F$78:$F$105</c:f>
              <c:numCache>
                <c:formatCode>General</c:formatCode>
                <c:ptCount val="28"/>
                <c:pt idx="0">
                  <c:v>60.400001525878906</c:v>
                </c:pt>
                <c:pt idx="1">
                  <c:v>60.400001525878906</c:v>
                </c:pt>
                <c:pt idx="2">
                  <c:v>60.599998474121094</c:v>
                </c:pt>
                <c:pt idx="3">
                  <c:v>60.599998474121094</c:v>
                </c:pt>
                <c:pt idx="4">
                  <c:v>60.599998474121094</c:v>
                </c:pt>
                <c:pt idx="5">
                  <c:v>60.599998474121094</c:v>
                </c:pt>
                <c:pt idx="6">
                  <c:v>60.599998474121094</c:v>
                </c:pt>
                <c:pt idx="7">
                  <c:v>60.599998474121094</c:v>
                </c:pt>
                <c:pt idx="8">
                  <c:v>60.599998474121094</c:v>
                </c:pt>
                <c:pt idx="9">
                  <c:v>60.599998474121094</c:v>
                </c:pt>
                <c:pt idx="10">
                  <c:v>60.599998474121094</c:v>
                </c:pt>
                <c:pt idx="11">
                  <c:v>60.599998474121094</c:v>
                </c:pt>
                <c:pt idx="12">
                  <c:v>60.599998474121094</c:v>
                </c:pt>
                <c:pt idx="13">
                  <c:v>60.599998474121094</c:v>
                </c:pt>
                <c:pt idx="14">
                  <c:v>60.599998474121094</c:v>
                </c:pt>
                <c:pt idx="15">
                  <c:v>60.599998474121094</c:v>
                </c:pt>
                <c:pt idx="16">
                  <c:v>60.599998474121094</c:v>
                </c:pt>
                <c:pt idx="17">
                  <c:v>60.599998474121094</c:v>
                </c:pt>
                <c:pt idx="18">
                  <c:v>60.599998474121094</c:v>
                </c:pt>
                <c:pt idx="19">
                  <c:v>60.599998474121094</c:v>
                </c:pt>
                <c:pt idx="20">
                  <c:v>60.599998474121094</c:v>
                </c:pt>
                <c:pt idx="21">
                  <c:v>60.599998474121094</c:v>
                </c:pt>
                <c:pt idx="22">
                  <c:v>60.599998474121094</c:v>
                </c:pt>
                <c:pt idx="23">
                  <c:v>60.599998474121094</c:v>
                </c:pt>
                <c:pt idx="24">
                  <c:v>60.599998474121094</c:v>
                </c:pt>
                <c:pt idx="25">
                  <c:v>60.599998474121094</c:v>
                </c:pt>
                <c:pt idx="26">
                  <c:v>60.599998474121094</c:v>
                </c:pt>
                <c:pt idx="27">
                  <c:v>60.599998474121094</c:v>
                </c:pt>
              </c:numCache>
            </c:numRef>
          </c:cat>
          <c:val>
            <c:numRef>
              <c:f>'Gráficas cálculo estatismo'!$G$78:$G$105</c:f>
              <c:numCache>
                <c:formatCode>General</c:formatCode>
                <c:ptCount val="28"/>
                <c:pt idx="0">
                  <c:v>9.785090446472168</c:v>
                </c:pt>
                <c:pt idx="1">
                  <c:v>9.7847003936767578</c:v>
                </c:pt>
                <c:pt idx="2">
                  <c:v>9.7838401794433594</c:v>
                </c:pt>
                <c:pt idx="3">
                  <c:v>9.5807304382324219</c:v>
                </c:pt>
                <c:pt idx="4">
                  <c:v>9.5807304382324219</c:v>
                </c:pt>
                <c:pt idx="5">
                  <c:v>9.0886297225952148</c:v>
                </c:pt>
                <c:pt idx="6">
                  <c:v>9.0886297225952148</c:v>
                </c:pt>
                <c:pt idx="7">
                  <c:v>8.8145999908447266</c:v>
                </c:pt>
                <c:pt idx="8">
                  <c:v>8.8145999908447266</c:v>
                </c:pt>
                <c:pt idx="9">
                  <c:v>8.6580896377563477</c:v>
                </c:pt>
                <c:pt idx="10">
                  <c:v>8.6223897933959961</c:v>
                </c:pt>
                <c:pt idx="11">
                  <c:v>8.513850212097168</c:v>
                </c:pt>
                <c:pt idx="12">
                  <c:v>8.5066995620727539</c:v>
                </c:pt>
                <c:pt idx="13">
                  <c:v>8.5066995620727539</c:v>
                </c:pt>
                <c:pt idx="14">
                  <c:v>8.5478296279907227</c:v>
                </c:pt>
                <c:pt idx="15">
                  <c:v>8.5739498138427734</c:v>
                </c:pt>
                <c:pt idx="16">
                  <c:v>8.5739498138427734</c:v>
                </c:pt>
                <c:pt idx="17">
                  <c:v>8.6056699752807617</c:v>
                </c:pt>
                <c:pt idx="18">
                  <c:v>8.5956897735595703</c:v>
                </c:pt>
                <c:pt idx="19">
                  <c:v>8.5960798263549805</c:v>
                </c:pt>
                <c:pt idx="20">
                  <c:v>8.5960798263549805</c:v>
                </c:pt>
                <c:pt idx="21">
                  <c:v>8.5960798263549805</c:v>
                </c:pt>
                <c:pt idx="22">
                  <c:v>8.5955696105957031</c:v>
                </c:pt>
                <c:pt idx="23">
                  <c:v>8.5958900451660156</c:v>
                </c:pt>
                <c:pt idx="24">
                  <c:v>8.5958900451660156</c:v>
                </c:pt>
                <c:pt idx="25">
                  <c:v>8.5956497192382813</c:v>
                </c:pt>
                <c:pt idx="26">
                  <c:v>8.5953702926635742</c:v>
                </c:pt>
                <c:pt idx="27">
                  <c:v>8.5959196090698242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3-4AFF-882D-0423E5A24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3.jpg@01D3FCA7.940CA130" TargetMode="External"/><Relationship Id="rId2" Type="http://schemas.openxmlformats.org/officeDocument/2006/relationships/image" Target="../media/image1.jpeg"/><Relationship Id="rId1" Type="http://schemas.openxmlformats.org/officeDocument/2006/relationships/image" Target="../media/image2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2" Type="http://schemas.openxmlformats.org/officeDocument/2006/relationships/image" Target="cid:image003.jpg@01D3FCA7.940CA130" TargetMode="Externa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image" Target="../media/image1.jpe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BA21C9-7856-4640-9B79-7844AFDD5A5E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4</xdr:col>
      <xdr:colOff>402590</xdr:colOff>
      <xdr:row>17</xdr:row>
      <xdr:rowOff>125730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"/>
          <a:ext cx="4029075" cy="25812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704215</xdr:colOff>
      <xdr:row>0</xdr:row>
      <xdr:rowOff>588010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9BB33D-DD89-3445-8E2B-75BD4E4F7451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1345</xdr:colOff>
      <xdr:row>4</xdr:row>
      <xdr:rowOff>15689</xdr:rowOff>
    </xdr:from>
    <xdr:to>
      <xdr:col>25</xdr:col>
      <xdr:colOff>736899</xdr:colOff>
      <xdr:row>39</xdr:row>
      <xdr:rowOff>126403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7F794CD-C14D-46B0-AD5B-20C4FC673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53788</xdr:colOff>
      <xdr:row>42</xdr:row>
      <xdr:rowOff>71718</xdr:rowOff>
    </xdr:from>
    <xdr:to>
      <xdr:col>26</xdr:col>
      <xdr:colOff>448</xdr:colOff>
      <xdr:row>78</xdr:row>
      <xdr:rowOff>3138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577292E-B4FB-4FBD-98A8-D644428C4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94615</xdr:colOff>
      <xdr:row>0</xdr:row>
      <xdr:rowOff>588010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2881E9-9A64-DC4D-9831-79346CD13C8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466165</xdr:colOff>
      <xdr:row>0</xdr:row>
      <xdr:rowOff>62753</xdr:rowOff>
    </xdr:from>
    <xdr:to>
      <xdr:col>3</xdr:col>
      <xdr:colOff>933284</xdr:colOff>
      <xdr:row>0</xdr:row>
      <xdr:rowOff>634253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66C98-A31D-7A45-91F4-3A539620B351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79" y="62753"/>
          <a:ext cx="1392404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766099</xdr:colOff>
      <xdr:row>8</xdr:row>
      <xdr:rowOff>87085</xdr:rowOff>
    </xdr:from>
    <xdr:to>
      <xdr:col>29</xdr:col>
      <xdr:colOff>646612</xdr:colOff>
      <xdr:row>32</xdr:row>
      <xdr:rowOff>21772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4ABE096-6B83-4209-8B5E-723A6E249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29094</xdr:colOff>
      <xdr:row>8</xdr:row>
      <xdr:rowOff>39876</xdr:rowOff>
    </xdr:from>
    <xdr:to>
      <xdr:col>44</xdr:col>
      <xdr:colOff>127066</xdr:colOff>
      <xdr:row>31</xdr:row>
      <xdr:rowOff>164275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ED3F7FE-CE1B-4858-87F5-F4EF260F5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31376</xdr:colOff>
      <xdr:row>8</xdr:row>
      <xdr:rowOff>43543</xdr:rowOff>
    </xdr:from>
    <xdr:to>
      <xdr:col>19</xdr:col>
      <xdr:colOff>386763</xdr:colOff>
      <xdr:row>23</xdr:row>
      <xdr:rowOff>11062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73D0B0E-CEC2-47FC-93CC-E1816CB1B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35861</xdr:colOff>
      <xdr:row>47</xdr:row>
      <xdr:rowOff>44823</xdr:rowOff>
    </xdr:from>
    <xdr:to>
      <xdr:col>30</xdr:col>
      <xdr:colOff>224118</xdr:colOff>
      <xdr:row>67</xdr:row>
      <xdr:rowOff>162887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CBC9EE4-EFEA-4402-BFA1-A4C526112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13857</xdr:colOff>
      <xdr:row>46</xdr:row>
      <xdr:rowOff>170388</xdr:rowOff>
    </xdr:from>
    <xdr:to>
      <xdr:col>43</xdr:col>
      <xdr:colOff>515880</xdr:colOff>
      <xdr:row>67</xdr:row>
      <xdr:rowOff>179352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5A15E6D-85E9-4C18-A97F-0C5498592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26894</xdr:colOff>
      <xdr:row>47</xdr:row>
      <xdr:rowOff>35859</xdr:rowOff>
    </xdr:from>
    <xdr:to>
      <xdr:col>19</xdr:col>
      <xdr:colOff>376518</xdr:colOff>
      <xdr:row>62</xdr:row>
      <xdr:rowOff>9141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24B179B-8A09-4E4F-885C-E796AE2A8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790815</xdr:colOff>
      <xdr:row>74</xdr:row>
      <xdr:rowOff>179294</xdr:rowOff>
    </xdr:from>
    <xdr:to>
      <xdr:col>43</xdr:col>
      <xdr:colOff>596793</xdr:colOff>
      <xdr:row>94</xdr:row>
      <xdr:rowOff>48024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91D7374-0BC6-4DE5-8802-46F91ECC2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789222</xdr:colOff>
      <xdr:row>75</xdr:row>
      <xdr:rowOff>57371</xdr:rowOff>
    </xdr:from>
    <xdr:to>
      <xdr:col>32</xdr:col>
      <xdr:colOff>30480</xdr:colOff>
      <xdr:row>102</xdr:row>
      <xdr:rowOff>60960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981C37FE-7039-C893-AE0B-AEF766D11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758740</xdr:colOff>
      <xdr:row>76</xdr:row>
      <xdr:rowOff>17929</xdr:rowOff>
    </xdr:from>
    <xdr:to>
      <xdr:col>19</xdr:col>
      <xdr:colOff>319470</xdr:colOff>
      <xdr:row>90</xdr:row>
      <xdr:rowOff>170506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20202597-D38C-467A-B7CA-DC28677E6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35</xdr:col>
      <xdr:colOff>24159</xdr:colOff>
      <xdr:row>110</xdr:row>
      <xdr:rowOff>178618</xdr:rowOff>
    </xdr:from>
    <xdr:to>
      <xdr:col>44</xdr:col>
      <xdr:colOff>416627</xdr:colOff>
      <xdr:row>132</xdr:row>
      <xdr:rowOff>135971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B957974-780B-489D-8B97-4B705A627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32273</xdr:colOff>
      <xdr:row>111</xdr:row>
      <xdr:rowOff>30480</xdr:rowOff>
    </xdr:from>
    <xdr:to>
      <xdr:col>32</xdr:col>
      <xdr:colOff>285206</xdr:colOff>
      <xdr:row>133</xdr:row>
      <xdr:rowOff>161109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B0410568-0970-4081-B089-57F8512DB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62753</xdr:colOff>
      <xdr:row>111</xdr:row>
      <xdr:rowOff>62753</xdr:rowOff>
    </xdr:from>
    <xdr:to>
      <xdr:col>19</xdr:col>
      <xdr:colOff>412377</xdr:colOff>
      <xdr:row>126</xdr:row>
      <xdr:rowOff>36035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7C0AC924-E03A-47DF-A13D-E3FB05C10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40575</xdr:colOff>
      <xdr:row>138</xdr:row>
      <xdr:rowOff>90406</xdr:rowOff>
    </xdr:from>
    <xdr:to>
      <xdr:col>44</xdr:col>
      <xdr:colOff>518266</xdr:colOff>
      <xdr:row>164</xdr:row>
      <xdr:rowOff>8908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F69AD93D-514B-4C22-83F9-E0F711408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30482</xdr:colOff>
      <xdr:row>138</xdr:row>
      <xdr:rowOff>109369</xdr:rowOff>
    </xdr:from>
    <xdr:to>
      <xdr:col>33</xdr:col>
      <xdr:colOff>518160</xdr:colOff>
      <xdr:row>164</xdr:row>
      <xdr:rowOff>69925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DD874655-C141-4866-92E2-1FF9C08F8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44823</xdr:colOff>
      <xdr:row>138</xdr:row>
      <xdr:rowOff>44824</xdr:rowOff>
    </xdr:from>
    <xdr:to>
      <xdr:col>19</xdr:col>
      <xdr:colOff>394447</xdr:colOff>
      <xdr:row>153</xdr:row>
      <xdr:rowOff>18105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143F041B-DA3E-4C75-8A11-5B3DB8F33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34</xdr:col>
      <xdr:colOff>786601</xdr:colOff>
      <xdr:row>169</xdr:row>
      <xdr:rowOff>35940</xdr:rowOff>
    </xdr:from>
    <xdr:to>
      <xdr:col>45</xdr:col>
      <xdr:colOff>197643</xdr:colOff>
      <xdr:row>189</xdr:row>
      <xdr:rowOff>147103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6BD96436-7EC9-4A64-B91D-06BD293D6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20</xdr:col>
      <xdr:colOff>774552</xdr:colOff>
      <xdr:row>168</xdr:row>
      <xdr:rowOff>168535</xdr:rowOff>
    </xdr:from>
    <xdr:to>
      <xdr:col>33</xdr:col>
      <xdr:colOff>702832</xdr:colOff>
      <xdr:row>190</xdr:row>
      <xdr:rowOff>48409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EF4B2E20-8440-43BC-B43E-5E06F246B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35859</xdr:colOff>
      <xdr:row>169</xdr:row>
      <xdr:rowOff>80682</xdr:rowOff>
    </xdr:from>
    <xdr:to>
      <xdr:col>19</xdr:col>
      <xdr:colOff>385483</xdr:colOff>
      <xdr:row>184</xdr:row>
      <xdr:rowOff>53965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517CD734-E421-496A-B265-2A0A29FC2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35</xdr:col>
      <xdr:colOff>59785</xdr:colOff>
      <xdr:row>194</xdr:row>
      <xdr:rowOff>27593</xdr:rowOff>
    </xdr:from>
    <xdr:to>
      <xdr:col>46</xdr:col>
      <xdr:colOff>116017</xdr:colOff>
      <xdr:row>216</xdr:row>
      <xdr:rowOff>699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121852A-AA05-47CE-8C19-440D8535F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21</xdr:col>
      <xdr:colOff>19070</xdr:colOff>
      <xdr:row>193</xdr:row>
      <xdr:rowOff>153867</xdr:rowOff>
    </xdr:from>
    <xdr:to>
      <xdr:col>33</xdr:col>
      <xdr:colOff>580260</xdr:colOff>
      <xdr:row>216</xdr:row>
      <xdr:rowOff>22167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41EE65EF-5E0A-46BB-A65E-D26B3C3E5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40748</xdr:colOff>
      <xdr:row>193</xdr:row>
      <xdr:rowOff>152401</xdr:rowOff>
    </xdr:from>
    <xdr:to>
      <xdr:col>19</xdr:col>
      <xdr:colOff>389557</xdr:colOff>
      <xdr:row>208</xdr:row>
      <xdr:rowOff>125682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5A37848-799B-4361-9070-F305693AF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35</xdr:col>
      <xdr:colOff>1341</xdr:colOff>
      <xdr:row>217</xdr:row>
      <xdr:rowOff>90287</xdr:rowOff>
    </xdr:from>
    <xdr:to>
      <xdr:col>45</xdr:col>
      <xdr:colOff>396240</xdr:colOff>
      <xdr:row>239</xdr:row>
      <xdr:rowOff>152400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341EB03E-D3C8-4532-AE71-23FC2CB06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21</xdr:col>
      <xdr:colOff>39446</xdr:colOff>
      <xdr:row>218</xdr:row>
      <xdr:rowOff>31784</xdr:rowOff>
    </xdr:from>
    <xdr:to>
      <xdr:col>33</xdr:col>
      <xdr:colOff>626226</xdr:colOff>
      <xdr:row>239</xdr:row>
      <xdr:rowOff>41563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58B6F1F9-25C8-40A8-B724-21B77EF2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35859</xdr:colOff>
      <xdr:row>218</xdr:row>
      <xdr:rowOff>71718</xdr:rowOff>
    </xdr:from>
    <xdr:to>
      <xdr:col>19</xdr:col>
      <xdr:colOff>385483</xdr:colOff>
      <xdr:row>233</xdr:row>
      <xdr:rowOff>44998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8722ACAA-5D28-41A0-8065-10ED0A620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705069</xdr:colOff>
      <xdr:row>245</xdr:row>
      <xdr:rowOff>77481</xdr:rowOff>
    </xdr:from>
    <xdr:to>
      <xdr:col>44</xdr:col>
      <xdr:colOff>71718</xdr:colOff>
      <xdr:row>265</xdr:row>
      <xdr:rowOff>125506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154C9107-E8B2-4B85-A46B-3B1F634BC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16464</xdr:colOff>
      <xdr:row>244</xdr:row>
      <xdr:rowOff>35859</xdr:rowOff>
    </xdr:from>
    <xdr:to>
      <xdr:col>33</xdr:col>
      <xdr:colOff>403412</xdr:colOff>
      <xdr:row>265</xdr:row>
      <xdr:rowOff>116540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BA8F71B-5DBF-4B3E-A86C-81207CCB3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12</xdr:col>
      <xdr:colOff>21771</xdr:colOff>
      <xdr:row>244</xdr:row>
      <xdr:rowOff>65315</xdr:rowOff>
    </xdr:from>
    <xdr:to>
      <xdr:col>19</xdr:col>
      <xdr:colOff>371395</xdr:colOff>
      <xdr:row>259</xdr:row>
      <xdr:rowOff>32834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90BCA48A-0F02-4FD5-A848-0AD3B6E31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35</xdr:col>
      <xdr:colOff>30970</xdr:colOff>
      <xdr:row>270</xdr:row>
      <xdr:rowOff>74979</xdr:rowOff>
    </xdr:from>
    <xdr:to>
      <xdr:col>42</xdr:col>
      <xdr:colOff>380594</xdr:colOff>
      <xdr:row>285</xdr:row>
      <xdr:rowOff>37918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A3DF2757-1228-4BFF-BB84-4712A7CEB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21</xdr:col>
      <xdr:colOff>114098</xdr:colOff>
      <xdr:row>268</xdr:row>
      <xdr:rowOff>48900</xdr:rowOff>
    </xdr:from>
    <xdr:to>
      <xdr:col>33</xdr:col>
      <xdr:colOff>493059</xdr:colOff>
      <xdr:row>290</xdr:row>
      <xdr:rowOff>44823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86C2908C-2EA4-4B3E-9B80-45DB7F3B6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12</xdr:col>
      <xdr:colOff>35329</xdr:colOff>
      <xdr:row>268</xdr:row>
      <xdr:rowOff>16626</xdr:rowOff>
    </xdr:from>
    <xdr:to>
      <xdr:col>19</xdr:col>
      <xdr:colOff>384953</xdr:colOff>
      <xdr:row>282</xdr:row>
      <xdr:rowOff>171973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BCD56978-AF9C-4825-920B-4DDD2DB77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35</xdr:col>
      <xdr:colOff>35859</xdr:colOff>
      <xdr:row>301</xdr:row>
      <xdr:rowOff>163811</xdr:rowOff>
    </xdr:from>
    <xdr:to>
      <xdr:col>45</xdr:col>
      <xdr:colOff>0</xdr:colOff>
      <xdr:row>326</xdr:row>
      <xdr:rowOff>152400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3DC7B9DB-4E93-4F15-AB3C-F656F5279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21</xdr:col>
      <xdr:colOff>125506</xdr:colOff>
      <xdr:row>302</xdr:row>
      <xdr:rowOff>4890</xdr:rowOff>
    </xdr:from>
    <xdr:to>
      <xdr:col>33</xdr:col>
      <xdr:colOff>358588</xdr:colOff>
      <xdr:row>327</xdr:row>
      <xdr:rowOff>71719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9030BDBA-FB34-4CBC-87FD-93CB53273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12</xdr:col>
      <xdr:colOff>22820</xdr:colOff>
      <xdr:row>302</xdr:row>
      <xdr:rowOff>5705</xdr:rowOff>
    </xdr:from>
    <xdr:to>
      <xdr:col>19</xdr:col>
      <xdr:colOff>372444</xdr:colOff>
      <xdr:row>317</xdr:row>
      <xdr:rowOff>116541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8186882A-15BE-4226-9373-BE6B6446E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35</xdr:col>
      <xdr:colOff>3260</xdr:colOff>
      <xdr:row>333</xdr:row>
      <xdr:rowOff>104318</xdr:rowOff>
    </xdr:from>
    <xdr:to>
      <xdr:col>42</xdr:col>
      <xdr:colOff>352884</xdr:colOff>
      <xdr:row>355</xdr:row>
      <xdr:rowOff>66443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1127E76B-6C2A-4364-8942-476D10761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20</xdr:col>
      <xdr:colOff>779929</xdr:colOff>
      <xdr:row>333</xdr:row>
      <xdr:rowOff>97797</xdr:rowOff>
    </xdr:from>
    <xdr:to>
      <xdr:col>33</xdr:col>
      <xdr:colOff>726140</xdr:colOff>
      <xdr:row>356</xdr:row>
      <xdr:rowOff>134469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4AF0C9AA-002D-4094-B8C7-C31B33E73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12</xdr:col>
      <xdr:colOff>35859</xdr:colOff>
      <xdr:row>334</xdr:row>
      <xdr:rowOff>26894</xdr:rowOff>
    </xdr:from>
    <xdr:to>
      <xdr:col>19</xdr:col>
      <xdr:colOff>116541</xdr:colOff>
      <xdr:row>349</xdr:row>
      <xdr:rowOff>170329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465673D6-A3AB-4724-9B0E-BF335D402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35</xdr:col>
      <xdr:colOff>57048</xdr:colOff>
      <xdr:row>361</xdr:row>
      <xdr:rowOff>32601</xdr:rowOff>
    </xdr:from>
    <xdr:to>
      <xdr:col>42</xdr:col>
      <xdr:colOff>406672</xdr:colOff>
      <xdr:row>376</xdr:row>
      <xdr:rowOff>174020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01BE2F64-1310-4D95-93D6-5C3A15DC0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20</xdr:col>
      <xdr:colOff>765261</xdr:colOff>
      <xdr:row>361</xdr:row>
      <xdr:rowOff>61937</xdr:rowOff>
    </xdr:from>
    <xdr:to>
      <xdr:col>33</xdr:col>
      <xdr:colOff>466165</xdr:colOff>
      <xdr:row>381</xdr:row>
      <xdr:rowOff>8964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64F73E69-5C12-4BBE-927B-5C563C956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11</xdr:col>
      <xdr:colOff>770965</xdr:colOff>
      <xdr:row>360</xdr:row>
      <xdr:rowOff>170329</xdr:rowOff>
    </xdr:from>
    <xdr:to>
      <xdr:col>19</xdr:col>
      <xdr:colOff>331695</xdr:colOff>
      <xdr:row>376</xdr:row>
      <xdr:rowOff>143611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8C6B83A4-904A-4CDB-80BD-89007BD54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B19" sqref="B19"/>
    </sheetView>
  </sheetViews>
  <sheetFormatPr baseColWidth="10" defaultRowHeight="14.4" x14ac:dyDescent="0.3"/>
  <cols>
    <col min="1" max="1" width="77.33203125" bestFit="1" customWidth="1"/>
    <col min="2" max="2" width="22.33203125" customWidth="1"/>
    <col min="3" max="3" width="31.109375" customWidth="1"/>
  </cols>
  <sheetData>
    <row r="1" spans="1:3" ht="64.95" customHeight="1" x14ac:dyDescent="0.3">
      <c r="B1" s="15" t="s">
        <v>34</v>
      </c>
    </row>
    <row r="2" spans="1:3" x14ac:dyDescent="0.3">
      <c r="A2" s="5" t="s">
        <v>7</v>
      </c>
    </row>
    <row r="3" spans="1:3" x14ac:dyDescent="0.3">
      <c r="B3" s="4" t="s">
        <v>3</v>
      </c>
      <c r="C3" s="4" t="s">
        <v>6</v>
      </c>
    </row>
    <row r="4" spans="1:3" x14ac:dyDescent="0.3">
      <c r="B4" s="2"/>
      <c r="C4" s="2"/>
    </row>
    <row r="5" spans="1:3" x14ac:dyDescent="0.3">
      <c r="A5" s="10" t="s">
        <v>23</v>
      </c>
      <c r="B5" s="11" t="s">
        <v>36</v>
      </c>
      <c r="C5" s="11"/>
    </row>
    <row r="6" spans="1:3" x14ac:dyDescent="0.3">
      <c r="A6" s="10" t="s">
        <v>4</v>
      </c>
      <c r="B6" s="11" t="s">
        <v>37</v>
      </c>
      <c r="C6" s="11"/>
    </row>
    <row r="7" spans="1:3" ht="28.8" x14ac:dyDescent="0.3">
      <c r="A7" s="10" t="s">
        <v>5</v>
      </c>
      <c r="B7" s="11" t="s">
        <v>65</v>
      </c>
      <c r="C7" s="11"/>
    </row>
    <row r="8" spans="1:3" x14ac:dyDescent="0.3">
      <c r="A8" s="10" t="s">
        <v>24</v>
      </c>
      <c r="B8" s="11" t="s">
        <v>64</v>
      </c>
      <c r="C8" s="11" t="s">
        <v>66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6"/>
  <sheetViews>
    <sheetView topLeftCell="A20" zoomScale="70" zoomScaleNormal="70" workbookViewId="0">
      <selection activeCell="V79" sqref="V79"/>
    </sheetView>
  </sheetViews>
  <sheetFormatPr baseColWidth="10" defaultRowHeight="14.4" x14ac:dyDescent="0.3"/>
  <cols>
    <col min="1" max="1" width="11.33203125" customWidth="1"/>
    <col min="2" max="2" width="19.33203125" customWidth="1"/>
    <col min="7" max="7" width="13.109375" customWidth="1"/>
    <col min="8" max="9" width="19.77734375" bestFit="1" customWidth="1"/>
    <col min="10" max="10" width="23" customWidth="1"/>
    <col min="11" max="11" width="15.5546875" bestFit="1" customWidth="1"/>
    <col min="14" max="14" width="12.77734375" customWidth="1"/>
  </cols>
  <sheetData>
    <row r="1" spans="1:14" ht="73.05" customHeight="1" x14ac:dyDescent="0.3">
      <c r="C1" s="15" t="s">
        <v>34</v>
      </c>
    </row>
    <row r="2" spans="1:14" x14ac:dyDescent="0.3">
      <c r="A2" s="5" t="s">
        <v>20</v>
      </c>
      <c r="K2" t="s">
        <v>48</v>
      </c>
    </row>
    <row r="3" spans="1:14" x14ac:dyDescent="0.3">
      <c r="K3" t="s">
        <v>49</v>
      </c>
    </row>
    <row r="4" spans="1:14" x14ac:dyDescent="0.3">
      <c r="D4" s="6" t="s">
        <v>9</v>
      </c>
      <c r="H4" s="61" t="s">
        <v>10</v>
      </c>
      <c r="I4" s="62"/>
      <c r="J4" s="62"/>
      <c r="K4" s="62"/>
      <c r="L4" s="62"/>
      <c r="M4" s="62"/>
      <c r="N4" s="62"/>
    </row>
    <row r="5" spans="1:14" x14ac:dyDescent="0.3">
      <c r="H5" s="24" t="s">
        <v>12</v>
      </c>
      <c r="I5" s="24" t="s">
        <v>11</v>
      </c>
      <c r="J5" s="24" t="s">
        <v>50</v>
      </c>
      <c r="K5" s="59" t="s">
        <v>51</v>
      </c>
      <c r="L5" s="59"/>
      <c r="M5" s="59" t="s">
        <v>52</v>
      </c>
      <c r="N5" s="59"/>
    </row>
    <row r="6" spans="1:14" x14ac:dyDescent="0.3">
      <c r="H6" s="27">
        <v>44765.55699834491</v>
      </c>
      <c r="I6">
        <v>6.0064601898193359</v>
      </c>
      <c r="J6">
        <v>60</v>
      </c>
      <c r="K6">
        <f>4.985-(6-4.985)*0.03</f>
        <v>4.9545500000000002</v>
      </c>
      <c r="L6">
        <f>4.985+(6-4.985)*0.03</f>
        <v>5.0154500000000004</v>
      </c>
      <c r="M6">
        <f>6-(6-4.985)*0.03</f>
        <v>5.9695499999999999</v>
      </c>
      <c r="N6">
        <f>6+(6-4.985)*0.03</f>
        <v>6.0304500000000001</v>
      </c>
    </row>
    <row r="7" spans="1:14" x14ac:dyDescent="0.3">
      <c r="H7" s="27">
        <v>44765.557009965276</v>
      </c>
      <c r="I7">
        <v>6.006659984588623</v>
      </c>
      <c r="J7">
        <v>60</v>
      </c>
      <c r="K7">
        <f t="shared" ref="K7:K36" si="0">4.985-(6-4.985)*0.03</f>
        <v>4.9545500000000002</v>
      </c>
      <c r="L7">
        <f t="shared" ref="L7:L36" si="1">4.985+(6-4.985)*0.03</f>
        <v>5.0154500000000004</v>
      </c>
      <c r="M7">
        <f t="shared" ref="M7:M36" si="2">6-(6-4.985)*0.03</f>
        <v>5.9695499999999999</v>
      </c>
      <c r="N7">
        <f t="shared" ref="N7:N36" si="3">6+(6-4.985)*0.03</f>
        <v>6.0304500000000001</v>
      </c>
    </row>
    <row r="8" spans="1:14" x14ac:dyDescent="0.3">
      <c r="H8" s="27">
        <v>44765.557021574074</v>
      </c>
      <c r="I8" s="19">
        <v>6.0064301490783691</v>
      </c>
      <c r="J8">
        <v>60</v>
      </c>
      <c r="K8">
        <f t="shared" si="0"/>
        <v>4.9545500000000002</v>
      </c>
      <c r="L8">
        <f t="shared" si="1"/>
        <v>5.0154500000000004</v>
      </c>
      <c r="M8">
        <f t="shared" si="2"/>
        <v>5.9695499999999999</v>
      </c>
      <c r="N8">
        <f t="shared" si="3"/>
        <v>6.0304500000000001</v>
      </c>
    </row>
    <row r="9" spans="1:14" x14ac:dyDescent="0.3">
      <c r="H9" s="27">
        <v>44765.557033194447</v>
      </c>
      <c r="I9">
        <v>6.0068202018737793</v>
      </c>
      <c r="J9">
        <v>60</v>
      </c>
      <c r="K9">
        <f t="shared" si="0"/>
        <v>4.9545500000000002</v>
      </c>
      <c r="L9">
        <f t="shared" si="1"/>
        <v>5.0154500000000004</v>
      </c>
      <c r="M9">
        <f t="shared" si="2"/>
        <v>5.9695499999999999</v>
      </c>
      <c r="N9">
        <f t="shared" si="3"/>
        <v>6.0304500000000001</v>
      </c>
    </row>
    <row r="10" spans="1:14" x14ac:dyDescent="0.3">
      <c r="H10" s="27">
        <v>44765.557033206016</v>
      </c>
      <c r="I10">
        <v>6.0068202018737793</v>
      </c>
      <c r="J10">
        <v>60</v>
      </c>
      <c r="K10">
        <f t="shared" si="0"/>
        <v>4.9545500000000002</v>
      </c>
      <c r="L10">
        <f t="shared" si="1"/>
        <v>5.0154500000000004</v>
      </c>
      <c r="M10">
        <f t="shared" si="2"/>
        <v>5.9695499999999999</v>
      </c>
      <c r="N10">
        <f t="shared" si="3"/>
        <v>6.0304500000000001</v>
      </c>
    </row>
    <row r="11" spans="1:14" x14ac:dyDescent="0.3">
      <c r="H11" s="27">
        <v>44765.557044803238</v>
      </c>
      <c r="I11">
        <v>6.0072197914123535</v>
      </c>
      <c r="J11">
        <v>60</v>
      </c>
      <c r="K11">
        <f t="shared" si="0"/>
        <v>4.9545500000000002</v>
      </c>
      <c r="L11">
        <f t="shared" si="1"/>
        <v>5.0154500000000004</v>
      </c>
      <c r="M11">
        <f t="shared" si="2"/>
        <v>5.9695499999999999</v>
      </c>
      <c r="N11">
        <f t="shared" si="3"/>
        <v>6.0304500000000001</v>
      </c>
    </row>
    <row r="12" spans="1:14" x14ac:dyDescent="0.3">
      <c r="H12" s="27">
        <v>44765.557057002312</v>
      </c>
      <c r="I12">
        <v>6.0072197914123535</v>
      </c>
      <c r="J12">
        <v>60</v>
      </c>
      <c r="K12">
        <f t="shared" si="0"/>
        <v>4.9545500000000002</v>
      </c>
      <c r="L12">
        <f t="shared" si="1"/>
        <v>5.0154500000000004</v>
      </c>
      <c r="M12">
        <f t="shared" si="2"/>
        <v>5.9695499999999999</v>
      </c>
      <c r="N12">
        <f t="shared" si="3"/>
        <v>6.0304500000000001</v>
      </c>
    </row>
    <row r="13" spans="1:14" x14ac:dyDescent="0.3">
      <c r="H13" s="27">
        <v>44765.557057256941</v>
      </c>
      <c r="I13">
        <v>6.0072197914123535</v>
      </c>
      <c r="J13">
        <v>60</v>
      </c>
      <c r="K13">
        <f t="shared" si="0"/>
        <v>4.9545500000000002</v>
      </c>
      <c r="L13">
        <f t="shared" si="1"/>
        <v>5.0154500000000004</v>
      </c>
      <c r="M13">
        <f t="shared" si="2"/>
        <v>5.9695499999999999</v>
      </c>
      <c r="N13">
        <f t="shared" si="3"/>
        <v>6.0304500000000001</v>
      </c>
    </row>
    <row r="14" spans="1:14" x14ac:dyDescent="0.3">
      <c r="H14" s="27">
        <v>44765.557068842594</v>
      </c>
      <c r="I14">
        <v>6.0072197914123535</v>
      </c>
      <c r="J14">
        <v>60</v>
      </c>
      <c r="K14">
        <f t="shared" si="0"/>
        <v>4.9545500000000002</v>
      </c>
      <c r="L14">
        <f t="shared" si="1"/>
        <v>5.0154500000000004</v>
      </c>
      <c r="M14">
        <f t="shared" si="2"/>
        <v>5.9695499999999999</v>
      </c>
      <c r="N14">
        <f t="shared" si="3"/>
        <v>6.0304500000000001</v>
      </c>
    </row>
    <row r="15" spans="1:14" x14ac:dyDescent="0.3">
      <c r="H15" s="27">
        <v>44765.557080462961</v>
      </c>
      <c r="I15">
        <v>6.0060100555419922</v>
      </c>
      <c r="J15">
        <v>60.200000762939453</v>
      </c>
      <c r="K15">
        <f t="shared" si="0"/>
        <v>4.9545500000000002</v>
      </c>
      <c r="L15">
        <f t="shared" si="1"/>
        <v>5.0154500000000004</v>
      </c>
      <c r="M15">
        <f t="shared" si="2"/>
        <v>5.9695499999999999</v>
      </c>
      <c r="N15">
        <f t="shared" si="3"/>
        <v>6.0304500000000001</v>
      </c>
    </row>
    <row r="16" spans="1:14" x14ac:dyDescent="0.3">
      <c r="H16" s="27">
        <v>44765.557080474537</v>
      </c>
      <c r="I16">
        <v>6.0060100555419922</v>
      </c>
      <c r="J16">
        <v>60.200000762939453</v>
      </c>
      <c r="K16">
        <f t="shared" si="0"/>
        <v>4.9545500000000002</v>
      </c>
      <c r="L16">
        <f t="shared" si="1"/>
        <v>5.0154500000000004</v>
      </c>
      <c r="M16">
        <f t="shared" si="2"/>
        <v>5.9695499999999999</v>
      </c>
      <c r="N16">
        <f t="shared" si="3"/>
        <v>6.0304500000000001</v>
      </c>
    </row>
    <row r="17" spans="1:14" x14ac:dyDescent="0.3">
      <c r="G17" s="27"/>
      <c r="H17" s="37">
        <v>44765.557092083334</v>
      </c>
      <c r="I17" s="38">
        <v>5.8162498474121094</v>
      </c>
      <c r="J17" s="38">
        <v>60.200000762939453</v>
      </c>
      <c r="K17" s="38">
        <f t="shared" si="0"/>
        <v>4.9545500000000002</v>
      </c>
      <c r="L17" s="38">
        <f t="shared" si="1"/>
        <v>5.0154500000000004</v>
      </c>
      <c r="M17" s="38">
        <f t="shared" si="2"/>
        <v>5.9695499999999999</v>
      </c>
      <c r="N17" s="38">
        <f t="shared" si="3"/>
        <v>6.0304500000000001</v>
      </c>
    </row>
    <row r="18" spans="1:14" x14ac:dyDescent="0.3">
      <c r="F18" t="s">
        <v>55</v>
      </c>
      <c r="G18" s="27">
        <f>+H18-H15</f>
        <v>2.3229171347338706E-5</v>
      </c>
      <c r="H18" s="32">
        <v>44765.557103692132</v>
      </c>
      <c r="I18" s="33">
        <v>5.8162498474121094</v>
      </c>
      <c r="J18" s="33">
        <v>60.200000762939453</v>
      </c>
      <c r="K18" s="33">
        <f t="shared" si="0"/>
        <v>4.9545500000000002</v>
      </c>
      <c r="L18" s="33">
        <f t="shared" si="1"/>
        <v>5.0154500000000004</v>
      </c>
      <c r="M18" s="33">
        <f t="shared" si="2"/>
        <v>5.9695499999999999</v>
      </c>
      <c r="N18" s="33">
        <f t="shared" si="3"/>
        <v>6.0304500000000001</v>
      </c>
    </row>
    <row r="19" spans="1:14" x14ac:dyDescent="0.3">
      <c r="H19" s="27">
        <v>44765.557115300922</v>
      </c>
      <c r="I19">
        <v>5.4047698974609375</v>
      </c>
      <c r="J19">
        <v>60.200000762939453</v>
      </c>
      <c r="K19">
        <f t="shared" si="0"/>
        <v>4.9545500000000002</v>
      </c>
      <c r="L19">
        <f t="shared" si="1"/>
        <v>5.0154500000000004</v>
      </c>
      <c r="M19">
        <f t="shared" si="2"/>
        <v>5.9695499999999999</v>
      </c>
      <c r="N19">
        <f t="shared" si="3"/>
        <v>6.0304500000000001</v>
      </c>
    </row>
    <row r="20" spans="1:14" x14ac:dyDescent="0.3">
      <c r="A20" s="3" t="s">
        <v>8</v>
      </c>
      <c r="H20" s="27">
        <v>44765.557115312498</v>
      </c>
      <c r="I20">
        <v>5.4047698974609375</v>
      </c>
      <c r="J20">
        <v>60.200000762939453</v>
      </c>
      <c r="K20">
        <f t="shared" si="0"/>
        <v>4.9545500000000002</v>
      </c>
      <c r="L20">
        <f t="shared" si="1"/>
        <v>5.0154500000000004</v>
      </c>
      <c r="M20">
        <f t="shared" si="2"/>
        <v>5.9695499999999999</v>
      </c>
      <c r="N20">
        <f t="shared" si="3"/>
        <v>6.0304500000000001</v>
      </c>
    </row>
    <row r="21" spans="1:14" x14ac:dyDescent="0.3">
      <c r="H21" s="27">
        <v>44765.55712690972</v>
      </c>
      <c r="I21">
        <v>5.1542601585388184</v>
      </c>
      <c r="J21">
        <v>60.200000762939453</v>
      </c>
      <c r="K21">
        <f t="shared" si="0"/>
        <v>4.9545500000000002</v>
      </c>
      <c r="L21">
        <f t="shared" si="1"/>
        <v>5.0154500000000004</v>
      </c>
      <c r="M21">
        <f t="shared" si="2"/>
        <v>5.9695499999999999</v>
      </c>
      <c r="N21">
        <f t="shared" si="3"/>
        <v>6.0304500000000001</v>
      </c>
    </row>
    <row r="22" spans="1:14" x14ac:dyDescent="0.3">
      <c r="H22" s="27">
        <v>44765.55713854167</v>
      </c>
      <c r="I22">
        <v>5.0613698959350586</v>
      </c>
      <c r="J22">
        <v>60.200000762939453</v>
      </c>
      <c r="K22">
        <f t="shared" si="0"/>
        <v>4.9545500000000002</v>
      </c>
      <c r="L22">
        <f t="shared" si="1"/>
        <v>5.0154500000000004</v>
      </c>
      <c r="M22">
        <f t="shared" si="2"/>
        <v>5.9695499999999999</v>
      </c>
      <c r="N22">
        <f t="shared" si="3"/>
        <v>6.0304500000000001</v>
      </c>
    </row>
    <row r="23" spans="1:14" x14ac:dyDescent="0.3">
      <c r="F23" t="s">
        <v>56</v>
      </c>
      <c r="G23" s="27">
        <f>+H23-H15</f>
        <v>6.9699075538665056E-5</v>
      </c>
      <c r="H23" s="34">
        <v>44765.557150162036</v>
      </c>
      <c r="I23" s="35">
        <v>5.0011801719665527</v>
      </c>
      <c r="J23" s="35">
        <v>60.200000762939453</v>
      </c>
      <c r="K23" s="35">
        <f t="shared" si="0"/>
        <v>4.9545500000000002</v>
      </c>
      <c r="L23" s="35">
        <f t="shared" si="1"/>
        <v>5.0154500000000004</v>
      </c>
      <c r="M23" s="35">
        <f t="shared" si="2"/>
        <v>5.9695499999999999</v>
      </c>
      <c r="N23" s="35">
        <f t="shared" si="3"/>
        <v>6.0304500000000001</v>
      </c>
    </row>
    <row r="24" spans="1:14" x14ac:dyDescent="0.3">
      <c r="H24" s="27">
        <v>44765.557161770834</v>
      </c>
      <c r="I24">
        <v>5.0011801719665527</v>
      </c>
      <c r="J24">
        <v>60.200000762939453</v>
      </c>
      <c r="K24">
        <f t="shared" si="0"/>
        <v>4.9545500000000002</v>
      </c>
      <c r="L24">
        <f t="shared" si="1"/>
        <v>5.0154500000000004</v>
      </c>
      <c r="M24">
        <f t="shared" si="2"/>
        <v>5.9695499999999999</v>
      </c>
      <c r="N24">
        <f t="shared" si="3"/>
        <v>6.0304500000000001</v>
      </c>
    </row>
    <row r="25" spans="1:14" x14ac:dyDescent="0.3">
      <c r="H25" s="27">
        <v>44765.55716178241</v>
      </c>
      <c r="I25">
        <v>5.0011801719665527</v>
      </c>
      <c r="J25">
        <v>60.200000762939453</v>
      </c>
      <c r="K25">
        <f t="shared" si="0"/>
        <v>4.9545500000000002</v>
      </c>
      <c r="L25">
        <f t="shared" si="1"/>
        <v>5.0154500000000004</v>
      </c>
      <c r="M25">
        <f t="shared" si="2"/>
        <v>5.9695499999999999</v>
      </c>
      <c r="N25">
        <f t="shared" si="3"/>
        <v>6.0304500000000001</v>
      </c>
    </row>
    <row r="26" spans="1:14" x14ac:dyDescent="0.3">
      <c r="H26" s="27">
        <v>44765.557173379631</v>
      </c>
      <c r="I26">
        <v>4.9671001434326172</v>
      </c>
      <c r="J26">
        <v>60.200000762939453</v>
      </c>
      <c r="K26">
        <f t="shared" si="0"/>
        <v>4.9545500000000002</v>
      </c>
      <c r="L26">
        <f t="shared" si="1"/>
        <v>5.0154500000000004</v>
      </c>
      <c r="M26">
        <f t="shared" si="2"/>
        <v>5.9695499999999999</v>
      </c>
      <c r="N26">
        <f t="shared" si="3"/>
        <v>6.0304500000000001</v>
      </c>
    </row>
    <row r="27" spans="1:14" x14ac:dyDescent="0.3">
      <c r="H27" s="27">
        <v>44765.5571733912</v>
      </c>
      <c r="I27">
        <v>4.9671001434326172</v>
      </c>
      <c r="J27">
        <v>60.200000762939453</v>
      </c>
      <c r="K27">
        <f t="shared" si="0"/>
        <v>4.9545500000000002</v>
      </c>
      <c r="L27">
        <f t="shared" si="1"/>
        <v>5.0154500000000004</v>
      </c>
      <c r="M27">
        <f t="shared" si="2"/>
        <v>5.9695499999999999</v>
      </c>
      <c r="N27">
        <f t="shared" si="3"/>
        <v>6.0304500000000001</v>
      </c>
    </row>
    <row r="28" spans="1:14" x14ac:dyDescent="0.3">
      <c r="H28" s="27">
        <v>44765.557184988429</v>
      </c>
      <c r="I28">
        <v>4.9637298583984375</v>
      </c>
      <c r="J28">
        <v>60.200000762939453</v>
      </c>
      <c r="K28">
        <f t="shared" si="0"/>
        <v>4.9545500000000002</v>
      </c>
      <c r="L28">
        <f t="shared" si="1"/>
        <v>5.0154500000000004</v>
      </c>
      <c r="M28">
        <f t="shared" si="2"/>
        <v>5.9695499999999999</v>
      </c>
      <c r="N28">
        <f t="shared" si="3"/>
        <v>6.0304500000000001</v>
      </c>
    </row>
    <row r="29" spans="1:14" x14ac:dyDescent="0.3">
      <c r="H29" s="27">
        <v>44765.557196608795</v>
      </c>
      <c r="I29">
        <v>4.9637298583984375</v>
      </c>
      <c r="J29">
        <v>60.200000762939453</v>
      </c>
      <c r="K29">
        <f t="shared" si="0"/>
        <v>4.9545500000000002</v>
      </c>
      <c r="L29">
        <f t="shared" si="1"/>
        <v>5.0154500000000004</v>
      </c>
      <c r="M29">
        <f t="shared" si="2"/>
        <v>5.9695499999999999</v>
      </c>
      <c r="N29">
        <f t="shared" si="3"/>
        <v>6.0304500000000001</v>
      </c>
    </row>
    <row r="30" spans="1:14" x14ac:dyDescent="0.3">
      <c r="H30" s="27">
        <v>44765.557208229169</v>
      </c>
      <c r="I30">
        <v>4.9776701927185059</v>
      </c>
      <c r="J30">
        <v>60.200000762939453</v>
      </c>
      <c r="K30">
        <f t="shared" si="0"/>
        <v>4.9545500000000002</v>
      </c>
      <c r="L30">
        <f t="shared" si="1"/>
        <v>5.0154500000000004</v>
      </c>
      <c r="M30">
        <f t="shared" si="2"/>
        <v>5.9695499999999999</v>
      </c>
      <c r="N30">
        <f t="shared" si="3"/>
        <v>6.0304500000000001</v>
      </c>
    </row>
    <row r="31" spans="1:14" x14ac:dyDescent="0.3">
      <c r="H31" s="27">
        <v>44765.55721983796</v>
      </c>
      <c r="I31">
        <v>4.9847497940063477</v>
      </c>
      <c r="J31">
        <v>60.200000762939453</v>
      </c>
      <c r="K31">
        <f t="shared" si="0"/>
        <v>4.9545500000000002</v>
      </c>
      <c r="L31">
        <f t="shared" si="1"/>
        <v>5.0154500000000004</v>
      </c>
      <c r="M31">
        <f t="shared" si="2"/>
        <v>5.9695499999999999</v>
      </c>
      <c r="N31">
        <f t="shared" si="3"/>
        <v>6.0304500000000001</v>
      </c>
    </row>
    <row r="32" spans="1:14" x14ac:dyDescent="0.3">
      <c r="H32" s="27">
        <v>44765.557231446757</v>
      </c>
      <c r="I32">
        <v>4.9846100807189941</v>
      </c>
      <c r="J32">
        <v>60.200000762939453</v>
      </c>
      <c r="K32">
        <f t="shared" si="0"/>
        <v>4.9545500000000002</v>
      </c>
      <c r="L32">
        <f t="shared" si="1"/>
        <v>5.0154500000000004</v>
      </c>
      <c r="M32">
        <f t="shared" si="2"/>
        <v>5.9695499999999999</v>
      </c>
      <c r="N32">
        <f t="shared" si="3"/>
        <v>6.0304500000000001</v>
      </c>
    </row>
    <row r="33" spans="3:14" x14ac:dyDescent="0.3">
      <c r="H33" s="27">
        <v>44765.557243067131</v>
      </c>
      <c r="I33">
        <v>4.9848098754882813</v>
      </c>
      <c r="J33">
        <v>60.200000762939453</v>
      </c>
      <c r="K33">
        <f t="shared" si="0"/>
        <v>4.9545500000000002</v>
      </c>
      <c r="L33">
        <f t="shared" si="1"/>
        <v>5.0154500000000004</v>
      </c>
      <c r="M33">
        <f t="shared" si="2"/>
        <v>5.9695499999999999</v>
      </c>
      <c r="N33">
        <f t="shared" si="3"/>
        <v>6.0304500000000001</v>
      </c>
    </row>
    <row r="34" spans="3:14" x14ac:dyDescent="0.3">
      <c r="H34" s="27">
        <v>44765.557254687497</v>
      </c>
      <c r="I34">
        <v>4.9852099418640137</v>
      </c>
      <c r="J34">
        <v>60.200000762939453</v>
      </c>
      <c r="K34">
        <f t="shared" si="0"/>
        <v>4.9545500000000002</v>
      </c>
      <c r="L34">
        <f t="shared" si="1"/>
        <v>5.0154500000000004</v>
      </c>
      <c r="M34">
        <f t="shared" si="2"/>
        <v>5.9695499999999999</v>
      </c>
      <c r="N34">
        <f t="shared" si="3"/>
        <v>6.0304500000000001</v>
      </c>
    </row>
    <row r="35" spans="3:14" x14ac:dyDescent="0.3">
      <c r="H35" s="27">
        <v>44765.557266296295</v>
      </c>
      <c r="I35">
        <v>4.9852099418640137</v>
      </c>
      <c r="J35">
        <v>60.200000762939453</v>
      </c>
      <c r="K35">
        <f t="shared" si="0"/>
        <v>4.9545500000000002</v>
      </c>
      <c r="L35">
        <f t="shared" si="1"/>
        <v>5.0154500000000004</v>
      </c>
      <c r="M35">
        <f t="shared" si="2"/>
        <v>5.9695499999999999</v>
      </c>
      <c r="N35">
        <f t="shared" si="3"/>
        <v>6.0304500000000001</v>
      </c>
    </row>
    <row r="36" spans="3:14" x14ac:dyDescent="0.3">
      <c r="H36" s="27">
        <v>44765.557277916669</v>
      </c>
      <c r="I36">
        <v>4.9846501350402832</v>
      </c>
      <c r="J36">
        <v>60.200000762939453</v>
      </c>
      <c r="K36">
        <f t="shared" si="0"/>
        <v>4.9545500000000002</v>
      </c>
      <c r="L36">
        <f t="shared" si="1"/>
        <v>5.0154500000000004</v>
      </c>
      <c r="M36">
        <f t="shared" si="2"/>
        <v>5.9695499999999999</v>
      </c>
      <c r="N36">
        <f t="shared" si="3"/>
        <v>6.0304500000000001</v>
      </c>
    </row>
    <row r="39" spans="3:14" x14ac:dyDescent="0.3">
      <c r="K39" t="s">
        <v>53</v>
      </c>
    </row>
    <row r="40" spans="3:14" x14ac:dyDescent="0.3">
      <c r="K40" t="s">
        <v>54</v>
      </c>
    </row>
    <row r="41" spans="3:14" x14ac:dyDescent="0.3">
      <c r="H41" s="60" t="s">
        <v>10</v>
      </c>
      <c r="I41" s="60"/>
      <c r="J41" s="60"/>
      <c r="K41" s="60"/>
      <c r="L41" s="60"/>
      <c r="M41" s="60"/>
      <c r="N41" s="60"/>
    </row>
    <row r="42" spans="3:14" x14ac:dyDescent="0.3">
      <c r="H42" s="24" t="s">
        <v>12</v>
      </c>
      <c r="I42" s="24" t="s">
        <v>11</v>
      </c>
      <c r="J42" s="24" t="s">
        <v>50</v>
      </c>
      <c r="K42" s="59" t="s">
        <v>52</v>
      </c>
      <c r="L42" s="59"/>
      <c r="M42" s="59" t="s">
        <v>51</v>
      </c>
      <c r="N42" s="59"/>
    </row>
    <row r="43" spans="3:14" x14ac:dyDescent="0.3">
      <c r="C43" s="27"/>
      <c r="H43" s="27">
        <v>44765.557405081017</v>
      </c>
      <c r="I43">
        <v>4.9844198226928711</v>
      </c>
      <c r="J43">
        <v>60.200000762939453</v>
      </c>
      <c r="K43">
        <f>4.985-(6-4.985)*0.03</f>
        <v>4.9545500000000002</v>
      </c>
      <c r="L43">
        <f>4.985+(6-4.985)*0.03</f>
        <v>5.0154500000000004</v>
      </c>
      <c r="M43">
        <f>6-(6-4.985)*0.03</f>
        <v>5.9695499999999999</v>
      </c>
      <c r="N43">
        <f>6+(6-4.985)*0.03</f>
        <v>6.0304500000000001</v>
      </c>
    </row>
    <row r="44" spans="3:14" x14ac:dyDescent="0.3">
      <c r="C44" s="27"/>
      <c r="H44" s="27">
        <v>44765.557407835651</v>
      </c>
      <c r="I44">
        <v>4.9844198226928711</v>
      </c>
      <c r="J44">
        <v>60.200000762939453</v>
      </c>
      <c r="K44">
        <f t="shared" ref="K44:K76" si="4">4.985-(6-4.985)*0.03</f>
        <v>4.9545500000000002</v>
      </c>
      <c r="L44">
        <f t="shared" ref="L44:L76" si="5">4.985+(6-4.985)*0.03</f>
        <v>5.0154500000000004</v>
      </c>
      <c r="M44">
        <f t="shared" ref="M44:M76" si="6">6-(6-4.985)*0.03</f>
        <v>5.9695499999999999</v>
      </c>
      <c r="N44">
        <f t="shared" ref="N44:N76" si="7">6+(6-4.985)*0.03</f>
        <v>6.0304500000000001</v>
      </c>
    </row>
    <row r="45" spans="3:14" x14ac:dyDescent="0.3">
      <c r="C45" s="27"/>
      <c r="H45" s="27">
        <v>44765.55740784722</v>
      </c>
      <c r="I45">
        <v>4.9844198226928711</v>
      </c>
      <c r="J45">
        <v>60.200000762939453</v>
      </c>
      <c r="K45">
        <f t="shared" si="4"/>
        <v>4.9545500000000002</v>
      </c>
      <c r="L45">
        <f t="shared" si="5"/>
        <v>5.0154500000000004</v>
      </c>
      <c r="M45">
        <f t="shared" si="6"/>
        <v>5.9695499999999999</v>
      </c>
      <c r="N45">
        <f t="shared" si="7"/>
        <v>6.0304500000000001</v>
      </c>
    </row>
    <row r="46" spans="3:14" x14ac:dyDescent="0.3">
      <c r="C46" s="27"/>
      <c r="H46" s="27">
        <v>44765.557419456018</v>
      </c>
      <c r="I46">
        <v>4.984220027923584</v>
      </c>
      <c r="J46">
        <v>60.200000762939453</v>
      </c>
      <c r="K46">
        <f t="shared" si="4"/>
        <v>4.9545500000000002</v>
      </c>
      <c r="L46">
        <f t="shared" si="5"/>
        <v>5.0154500000000004</v>
      </c>
      <c r="M46">
        <f t="shared" si="6"/>
        <v>5.9695499999999999</v>
      </c>
      <c r="N46">
        <f t="shared" si="7"/>
        <v>6.0304500000000001</v>
      </c>
    </row>
    <row r="47" spans="3:14" x14ac:dyDescent="0.3">
      <c r="C47" s="27"/>
      <c r="H47" s="27">
        <v>44765.557419467594</v>
      </c>
      <c r="I47">
        <v>4.984220027923584</v>
      </c>
      <c r="J47">
        <v>60.200000762939453</v>
      </c>
      <c r="K47">
        <f t="shared" si="4"/>
        <v>4.9545500000000002</v>
      </c>
      <c r="L47">
        <f t="shared" si="5"/>
        <v>5.0154500000000004</v>
      </c>
      <c r="M47">
        <f t="shared" si="6"/>
        <v>5.9695499999999999</v>
      </c>
      <c r="N47">
        <f t="shared" si="7"/>
        <v>6.0304500000000001</v>
      </c>
    </row>
    <row r="48" spans="3:14" x14ac:dyDescent="0.3">
      <c r="C48" s="27"/>
      <c r="H48" s="27">
        <v>44765.557432384259</v>
      </c>
      <c r="I48">
        <v>4.9846401214599609</v>
      </c>
      <c r="J48">
        <v>60</v>
      </c>
      <c r="K48">
        <f t="shared" si="4"/>
        <v>4.9545500000000002</v>
      </c>
      <c r="L48">
        <f t="shared" si="5"/>
        <v>5.0154500000000004</v>
      </c>
      <c r="M48">
        <f t="shared" si="6"/>
        <v>5.9695499999999999</v>
      </c>
      <c r="N48">
        <f t="shared" si="7"/>
        <v>6.0304500000000001</v>
      </c>
    </row>
    <row r="49" spans="3:14" x14ac:dyDescent="0.3">
      <c r="C49" s="27"/>
      <c r="F49" t="s">
        <v>55</v>
      </c>
      <c r="G49" s="27">
        <f>+H49-H48</f>
        <v>1.1655094567686319E-5</v>
      </c>
      <c r="H49" s="32">
        <v>44765.557444039354</v>
      </c>
      <c r="I49" s="33">
        <v>5.3463997840881348</v>
      </c>
      <c r="J49" s="33">
        <v>60</v>
      </c>
      <c r="K49" s="33">
        <f t="shared" si="4"/>
        <v>4.9545500000000002</v>
      </c>
      <c r="L49" s="33">
        <f t="shared" si="5"/>
        <v>5.0154500000000004</v>
      </c>
      <c r="M49" s="33">
        <f t="shared" si="6"/>
        <v>5.9695499999999999</v>
      </c>
      <c r="N49" s="33">
        <f t="shared" si="7"/>
        <v>6.0304500000000001</v>
      </c>
    </row>
    <row r="50" spans="3:14" x14ac:dyDescent="0.3">
      <c r="C50" s="27"/>
      <c r="H50" s="27">
        <v>44765.557455624999</v>
      </c>
      <c r="I50">
        <v>5.651130199432373</v>
      </c>
      <c r="J50">
        <v>60</v>
      </c>
      <c r="K50">
        <f t="shared" si="4"/>
        <v>4.9545500000000002</v>
      </c>
      <c r="L50">
        <f t="shared" si="5"/>
        <v>5.0154500000000004</v>
      </c>
      <c r="M50">
        <f t="shared" si="6"/>
        <v>5.9695499999999999</v>
      </c>
      <c r="N50">
        <f t="shared" si="7"/>
        <v>6.0304500000000001</v>
      </c>
    </row>
    <row r="51" spans="3:14" x14ac:dyDescent="0.3">
      <c r="C51" s="27"/>
      <c r="H51" s="27">
        <v>44765.557467222221</v>
      </c>
      <c r="I51">
        <v>5.651130199432373</v>
      </c>
      <c r="J51">
        <v>60</v>
      </c>
      <c r="K51">
        <f t="shared" si="4"/>
        <v>4.9545500000000002</v>
      </c>
      <c r="L51">
        <f t="shared" si="5"/>
        <v>5.0154500000000004</v>
      </c>
      <c r="M51">
        <f t="shared" si="6"/>
        <v>5.9695499999999999</v>
      </c>
      <c r="N51">
        <f t="shared" si="7"/>
        <v>6.0304500000000001</v>
      </c>
    </row>
    <row r="52" spans="3:14" x14ac:dyDescent="0.3">
      <c r="C52" s="27"/>
      <c r="G52" s="27"/>
      <c r="H52" s="27">
        <v>44765.557467233797</v>
      </c>
      <c r="I52">
        <v>5.651130199432373</v>
      </c>
      <c r="J52">
        <v>60</v>
      </c>
      <c r="K52">
        <f t="shared" si="4"/>
        <v>4.9545500000000002</v>
      </c>
      <c r="L52">
        <f t="shared" si="5"/>
        <v>5.0154500000000004</v>
      </c>
      <c r="M52">
        <f t="shared" si="6"/>
        <v>5.9695499999999999</v>
      </c>
      <c r="N52">
        <f t="shared" si="7"/>
        <v>6.0304500000000001</v>
      </c>
    </row>
    <row r="53" spans="3:14" x14ac:dyDescent="0.3">
      <c r="C53" s="27"/>
      <c r="H53" s="27">
        <v>44765.557478842595</v>
      </c>
      <c r="I53">
        <v>5.8355197906494141</v>
      </c>
      <c r="J53">
        <v>60</v>
      </c>
      <c r="K53">
        <f t="shared" si="4"/>
        <v>4.9545500000000002</v>
      </c>
      <c r="L53">
        <f t="shared" si="5"/>
        <v>5.0154500000000004</v>
      </c>
      <c r="M53">
        <f t="shared" si="6"/>
        <v>5.9695499999999999</v>
      </c>
      <c r="N53">
        <f t="shared" si="7"/>
        <v>6.0304500000000001</v>
      </c>
    </row>
    <row r="54" spans="3:14" x14ac:dyDescent="0.3">
      <c r="C54" s="27"/>
      <c r="H54" s="27">
        <v>44765.557490451392</v>
      </c>
      <c r="I54">
        <v>5.9352002143859863</v>
      </c>
      <c r="J54">
        <v>60</v>
      </c>
      <c r="K54">
        <f t="shared" si="4"/>
        <v>4.9545500000000002</v>
      </c>
      <c r="L54">
        <f t="shared" si="5"/>
        <v>5.0154500000000004</v>
      </c>
      <c r="M54">
        <f t="shared" si="6"/>
        <v>5.9695499999999999</v>
      </c>
      <c r="N54">
        <f t="shared" si="7"/>
        <v>6.0304500000000001</v>
      </c>
    </row>
    <row r="55" spans="3:14" x14ac:dyDescent="0.3">
      <c r="C55" s="27"/>
      <c r="F55" t="s">
        <v>56</v>
      </c>
      <c r="G55" s="27">
        <f>+H55-H48</f>
        <v>6.9675923441536725E-5</v>
      </c>
      <c r="H55" s="32">
        <v>44765.557502060183</v>
      </c>
      <c r="I55" s="33">
        <v>6.0056700706481934</v>
      </c>
      <c r="J55" s="33">
        <v>60</v>
      </c>
      <c r="K55" s="33">
        <f t="shared" si="4"/>
        <v>4.9545500000000002</v>
      </c>
      <c r="L55" s="33">
        <f t="shared" si="5"/>
        <v>5.0154500000000004</v>
      </c>
      <c r="M55" s="33">
        <f t="shared" si="6"/>
        <v>5.9695499999999999</v>
      </c>
      <c r="N55" s="33">
        <f t="shared" si="7"/>
        <v>6.0304500000000001</v>
      </c>
    </row>
    <row r="56" spans="3:14" x14ac:dyDescent="0.3">
      <c r="C56" s="27"/>
      <c r="H56" s="27">
        <v>44765.557513680556</v>
      </c>
      <c r="I56">
        <v>6.0056700706481934</v>
      </c>
      <c r="J56">
        <v>60</v>
      </c>
      <c r="K56">
        <f t="shared" si="4"/>
        <v>4.9545500000000002</v>
      </c>
      <c r="L56">
        <f t="shared" si="5"/>
        <v>5.0154500000000004</v>
      </c>
      <c r="M56">
        <f t="shared" si="6"/>
        <v>5.9695499999999999</v>
      </c>
      <c r="N56">
        <f t="shared" si="7"/>
        <v>6.0304500000000001</v>
      </c>
    </row>
    <row r="57" spans="3:14" x14ac:dyDescent="0.3">
      <c r="C57" s="27"/>
      <c r="H57" s="27">
        <v>44765.557525289354</v>
      </c>
      <c r="I57">
        <v>6.0055398941040039</v>
      </c>
      <c r="J57">
        <v>60</v>
      </c>
      <c r="K57">
        <f t="shared" si="4"/>
        <v>4.9545500000000002</v>
      </c>
      <c r="L57">
        <f t="shared" si="5"/>
        <v>5.0154500000000004</v>
      </c>
      <c r="M57">
        <f t="shared" si="6"/>
        <v>5.9695499999999999</v>
      </c>
      <c r="N57">
        <f t="shared" si="7"/>
        <v>6.0304500000000001</v>
      </c>
    </row>
    <row r="58" spans="3:14" x14ac:dyDescent="0.3">
      <c r="C58" s="27"/>
      <c r="G58" s="27"/>
      <c r="H58" s="27">
        <v>44765.557536898152</v>
      </c>
      <c r="I58">
        <v>6.0069098472595215</v>
      </c>
      <c r="J58">
        <v>60</v>
      </c>
      <c r="K58">
        <f t="shared" si="4"/>
        <v>4.9545500000000002</v>
      </c>
      <c r="L58">
        <f t="shared" si="5"/>
        <v>5.0154500000000004</v>
      </c>
      <c r="M58">
        <f t="shared" si="6"/>
        <v>5.9695499999999999</v>
      </c>
      <c r="N58">
        <f t="shared" si="7"/>
        <v>6.0304500000000001</v>
      </c>
    </row>
    <row r="59" spans="3:14" x14ac:dyDescent="0.3">
      <c r="C59" s="27"/>
      <c r="H59" s="27">
        <v>44765.557536909721</v>
      </c>
      <c r="I59">
        <v>6.0069098472595215</v>
      </c>
      <c r="J59">
        <v>60</v>
      </c>
      <c r="K59">
        <f t="shared" si="4"/>
        <v>4.9545500000000002</v>
      </c>
      <c r="L59">
        <f t="shared" si="5"/>
        <v>5.0154500000000004</v>
      </c>
      <c r="M59">
        <f t="shared" si="6"/>
        <v>5.9695499999999999</v>
      </c>
      <c r="N59">
        <f t="shared" si="7"/>
        <v>6.0304500000000001</v>
      </c>
    </row>
    <row r="60" spans="3:14" x14ac:dyDescent="0.3">
      <c r="C60" s="27"/>
      <c r="H60" s="27">
        <v>44765.557548518518</v>
      </c>
      <c r="I60">
        <v>6.0069098472595215</v>
      </c>
      <c r="J60">
        <v>60</v>
      </c>
      <c r="K60">
        <f t="shared" si="4"/>
        <v>4.9545500000000002</v>
      </c>
      <c r="L60">
        <f t="shared" si="5"/>
        <v>5.0154500000000004</v>
      </c>
      <c r="M60">
        <f t="shared" si="6"/>
        <v>5.9695499999999999</v>
      </c>
      <c r="N60">
        <f t="shared" si="7"/>
        <v>6.0304500000000001</v>
      </c>
    </row>
    <row r="61" spans="3:14" x14ac:dyDescent="0.3">
      <c r="C61" s="27"/>
      <c r="H61" s="27">
        <v>44765.557560127316</v>
      </c>
      <c r="I61">
        <v>6.0069098472595215</v>
      </c>
      <c r="J61">
        <v>60</v>
      </c>
      <c r="K61">
        <f t="shared" si="4"/>
        <v>4.9545500000000002</v>
      </c>
      <c r="L61">
        <f t="shared" si="5"/>
        <v>5.0154500000000004</v>
      </c>
      <c r="M61">
        <f t="shared" si="6"/>
        <v>5.9695499999999999</v>
      </c>
      <c r="N61">
        <f t="shared" si="7"/>
        <v>6.0304500000000001</v>
      </c>
    </row>
    <row r="62" spans="3:14" x14ac:dyDescent="0.3">
      <c r="C62" s="27"/>
      <c r="H62" s="27">
        <v>44765.557571747682</v>
      </c>
      <c r="I62">
        <v>6.0070900917053223</v>
      </c>
      <c r="J62">
        <v>60</v>
      </c>
      <c r="K62">
        <f t="shared" si="4"/>
        <v>4.9545500000000002</v>
      </c>
      <c r="L62">
        <f t="shared" si="5"/>
        <v>5.0154500000000004</v>
      </c>
      <c r="M62">
        <f t="shared" si="6"/>
        <v>5.9695499999999999</v>
      </c>
      <c r="N62">
        <f t="shared" si="7"/>
        <v>6.0304500000000001</v>
      </c>
    </row>
    <row r="63" spans="3:14" x14ac:dyDescent="0.3">
      <c r="C63" s="27"/>
      <c r="H63" s="27">
        <v>44765.55758335648</v>
      </c>
      <c r="I63">
        <v>6.0065798759460449</v>
      </c>
      <c r="J63">
        <v>60</v>
      </c>
      <c r="K63">
        <f t="shared" si="4"/>
        <v>4.9545500000000002</v>
      </c>
      <c r="L63">
        <f t="shared" si="5"/>
        <v>5.0154500000000004</v>
      </c>
      <c r="M63">
        <f t="shared" si="6"/>
        <v>5.9695499999999999</v>
      </c>
      <c r="N63">
        <f t="shared" si="7"/>
        <v>6.0304500000000001</v>
      </c>
    </row>
    <row r="64" spans="3:14" x14ac:dyDescent="0.3">
      <c r="C64" s="27"/>
      <c r="H64" s="27">
        <v>44765.557594976854</v>
      </c>
      <c r="I64">
        <v>6.0064501762390137</v>
      </c>
      <c r="J64">
        <v>60</v>
      </c>
      <c r="K64">
        <f t="shared" si="4"/>
        <v>4.9545500000000002</v>
      </c>
      <c r="L64">
        <f t="shared" si="5"/>
        <v>5.0154500000000004</v>
      </c>
      <c r="M64">
        <f t="shared" si="6"/>
        <v>5.9695499999999999</v>
      </c>
      <c r="N64">
        <f t="shared" si="7"/>
        <v>6.0304500000000001</v>
      </c>
    </row>
    <row r="65" spans="3:14" x14ac:dyDescent="0.3">
      <c r="C65" s="27"/>
      <c r="H65" s="27">
        <v>44765.55760659722</v>
      </c>
      <c r="I65">
        <v>6.0070700645446777</v>
      </c>
      <c r="J65">
        <v>60</v>
      </c>
      <c r="K65">
        <f t="shared" si="4"/>
        <v>4.9545500000000002</v>
      </c>
      <c r="L65">
        <f t="shared" si="5"/>
        <v>5.0154500000000004</v>
      </c>
      <c r="M65">
        <f t="shared" si="6"/>
        <v>5.9695499999999999</v>
      </c>
      <c r="N65">
        <f t="shared" si="7"/>
        <v>6.0304500000000001</v>
      </c>
    </row>
    <row r="66" spans="3:14" x14ac:dyDescent="0.3">
      <c r="C66" s="27"/>
      <c r="H66" s="27">
        <v>44765.557618206018</v>
      </c>
      <c r="I66">
        <v>6.0070700645446777</v>
      </c>
      <c r="J66">
        <v>60</v>
      </c>
      <c r="K66">
        <f t="shared" si="4"/>
        <v>4.9545500000000002</v>
      </c>
      <c r="L66">
        <f t="shared" si="5"/>
        <v>5.0154500000000004</v>
      </c>
      <c r="M66">
        <f t="shared" si="6"/>
        <v>5.9695499999999999</v>
      </c>
      <c r="N66">
        <f t="shared" si="7"/>
        <v>6.0304500000000001</v>
      </c>
    </row>
    <row r="67" spans="3:14" x14ac:dyDescent="0.3">
      <c r="C67" s="27"/>
      <c r="H67" s="27">
        <v>44765.557618217594</v>
      </c>
      <c r="I67">
        <v>6.0070700645446777</v>
      </c>
      <c r="J67">
        <v>60</v>
      </c>
      <c r="K67">
        <f t="shared" si="4"/>
        <v>4.9545500000000002</v>
      </c>
      <c r="L67">
        <f t="shared" si="5"/>
        <v>5.0154500000000004</v>
      </c>
      <c r="M67">
        <f t="shared" si="6"/>
        <v>5.9695499999999999</v>
      </c>
      <c r="N67">
        <f t="shared" si="7"/>
        <v>6.0304500000000001</v>
      </c>
    </row>
    <row r="68" spans="3:14" x14ac:dyDescent="0.3">
      <c r="C68" s="27"/>
      <c r="H68" s="27">
        <v>44765.557629826391</v>
      </c>
      <c r="I68">
        <v>6.0058598518371582</v>
      </c>
      <c r="J68">
        <v>60</v>
      </c>
      <c r="K68">
        <f t="shared" si="4"/>
        <v>4.9545500000000002</v>
      </c>
      <c r="L68">
        <f t="shared" si="5"/>
        <v>5.0154500000000004</v>
      </c>
      <c r="M68">
        <f t="shared" si="6"/>
        <v>5.9695499999999999</v>
      </c>
      <c r="N68">
        <f t="shared" si="7"/>
        <v>6.0304500000000001</v>
      </c>
    </row>
    <row r="69" spans="3:14" x14ac:dyDescent="0.3">
      <c r="C69" s="27"/>
      <c r="H69" s="27">
        <v>44765.557641423613</v>
      </c>
      <c r="I69">
        <v>6.0053000450134277</v>
      </c>
      <c r="J69">
        <v>60</v>
      </c>
      <c r="K69">
        <f t="shared" si="4"/>
        <v>4.9545500000000002</v>
      </c>
      <c r="L69">
        <f t="shared" si="5"/>
        <v>5.0154500000000004</v>
      </c>
      <c r="M69">
        <f t="shared" si="6"/>
        <v>5.9695499999999999</v>
      </c>
      <c r="N69">
        <f t="shared" si="7"/>
        <v>6.0304500000000001</v>
      </c>
    </row>
    <row r="70" spans="3:14" x14ac:dyDescent="0.3">
      <c r="C70" s="27"/>
      <c r="H70" s="27">
        <v>44765.557641435182</v>
      </c>
      <c r="I70">
        <v>6.0053000450134277</v>
      </c>
      <c r="J70">
        <v>60</v>
      </c>
      <c r="K70">
        <f t="shared" si="4"/>
        <v>4.9545500000000002</v>
      </c>
      <c r="L70">
        <f t="shared" si="5"/>
        <v>5.0154500000000004</v>
      </c>
      <c r="M70">
        <f t="shared" si="6"/>
        <v>5.9695499999999999</v>
      </c>
      <c r="N70">
        <f t="shared" si="7"/>
        <v>6.0304500000000001</v>
      </c>
    </row>
    <row r="71" spans="3:14" x14ac:dyDescent="0.3">
      <c r="C71" s="27"/>
      <c r="H71" s="27">
        <v>44765.557653043979</v>
      </c>
      <c r="I71">
        <v>6.0053000450134277</v>
      </c>
      <c r="J71">
        <v>60</v>
      </c>
      <c r="K71">
        <f t="shared" si="4"/>
        <v>4.9545500000000002</v>
      </c>
      <c r="L71">
        <f t="shared" si="5"/>
        <v>5.0154500000000004</v>
      </c>
      <c r="M71">
        <f t="shared" si="6"/>
        <v>5.9695499999999999</v>
      </c>
      <c r="N71">
        <f t="shared" si="7"/>
        <v>6.0304500000000001</v>
      </c>
    </row>
    <row r="72" spans="3:14" x14ac:dyDescent="0.3">
      <c r="C72" s="27"/>
      <c r="H72" s="27">
        <v>44765.557653055555</v>
      </c>
      <c r="I72">
        <v>6.0053000450134277</v>
      </c>
      <c r="J72">
        <v>60</v>
      </c>
      <c r="K72">
        <f t="shared" si="4"/>
        <v>4.9545500000000002</v>
      </c>
      <c r="L72">
        <f t="shared" si="5"/>
        <v>5.0154500000000004</v>
      </c>
      <c r="M72">
        <f t="shared" si="6"/>
        <v>5.9695499999999999</v>
      </c>
      <c r="N72">
        <f t="shared" si="7"/>
        <v>6.0304500000000001</v>
      </c>
    </row>
    <row r="73" spans="3:14" x14ac:dyDescent="0.3">
      <c r="C73" s="27"/>
      <c r="H73" s="27">
        <v>44765.557664664353</v>
      </c>
      <c r="I73">
        <v>6.0053000450134277</v>
      </c>
      <c r="J73">
        <v>60</v>
      </c>
      <c r="K73">
        <f t="shared" si="4"/>
        <v>4.9545500000000002</v>
      </c>
      <c r="L73">
        <f t="shared" si="5"/>
        <v>5.0154500000000004</v>
      </c>
      <c r="M73">
        <f t="shared" si="6"/>
        <v>5.9695499999999999</v>
      </c>
      <c r="N73">
        <f t="shared" si="7"/>
        <v>6.0304500000000001</v>
      </c>
    </row>
    <row r="74" spans="3:14" x14ac:dyDescent="0.3">
      <c r="C74" s="27"/>
      <c r="H74" s="27">
        <v>44765.557676273151</v>
      </c>
      <c r="I74">
        <v>6.0051097869873047</v>
      </c>
      <c r="J74">
        <v>60</v>
      </c>
      <c r="K74">
        <f t="shared" si="4"/>
        <v>4.9545500000000002</v>
      </c>
      <c r="L74">
        <f t="shared" si="5"/>
        <v>5.0154500000000004</v>
      </c>
      <c r="M74">
        <f t="shared" si="6"/>
        <v>5.9695499999999999</v>
      </c>
      <c r="N74">
        <f t="shared" si="7"/>
        <v>6.0304500000000001</v>
      </c>
    </row>
    <row r="75" spans="3:14" x14ac:dyDescent="0.3">
      <c r="C75" s="27"/>
      <c r="H75" s="27">
        <v>44765.557687893517</v>
      </c>
      <c r="I75">
        <v>6.0054898262023926</v>
      </c>
      <c r="J75">
        <v>60</v>
      </c>
      <c r="K75">
        <f t="shared" si="4"/>
        <v>4.9545500000000002</v>
      </c>
      <c r="L75">
        <f t="shared" si="5"/>
        <v>5.0154500000000004</v>
      </c>
      <c r="M75">
        <f t="shared" si="6"/>
        <v>5.9695499999999999</v>
      </c>
      <c r="N75">
        <f t="shared" si="7"/>
        <v>6.0304500000000001</v>
      </c>
    </row>
    <row r="76" spans="3:14" x14ac:dyDescent="0.3">
      <c r="C76" s="27"/>
      <c r="H76" s="27">
        <v>44765.557699502315</v>
      </c>
      <c r="I76">
        <v>6.0057001113891602</v>
      </c>
      <c r="J76">
        <v>60</v>
      </c>
      <c r="K76">
        <f t="shared" si="4"/>
        <v>4.9545500000000002</v>
      </c>
      <c r="L76">
        <f t="shared" si="5"/>
        <v>5.0154500000000004</v>
      </c>
      <c r="M76">
        <f t="shared" si="6"/>
        <v>5.9695499999999999</v>
      </c>
      <c r="N76">
        <f t="shared" si="7"/>
        <v>6.0304500000000001</v>
      </c>
    </row>
  </sheetData>
  <mergeCells count="6">
    <mergeCell ref="H4:N4"/>
    <mergeCell ref="K42:L42"/>
    <mergeCell ref="M42:N42"/>
    <mergeCell ref="H41:N41"/>
    <mergeCell ref="K5:L5"/>
    <mergeCell ref="M5:N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abSelected="1" topLeftCell="A4" zoomScale="85" zoomScaleNormal="85" workbookViewId="0">
      <selection activeCell="F25" sqref="F25"/>
    </sheetView>
  </sheetViews>
  <sheetFormatPr baseColWidth="10" defaultRowHeight="14.4" x14ac:dyDescent="0.3"/>
  <cols>
    <col min="1" max="1" width="18.77734375" customWidth="1"/>
    <col min="2" max="2" width="13.109375" customWidth="1"/>
    <col min="3" max="3" width="20.5546875" customWidth="1"/>
    <col min="4" max="4" width="12.5546875" customWidth="1"/>
    <col min="5" max="5" width="14" customWidth="1"/>
    <col min="6" max="6" width="13.77734375" customWidth="1"/>
    <col min="11" max="11" width="14.21875" customWidth="1"/>
    <col min="12" max="12" width="15.21875" customWidth="1"/>
    <col min="13" max="13" width="12.88671875" customWidth="1"/>
    <col min="14" max="14" width="7.6640625" customWidth="1"/>
    <col min="15" max="15" width="6.109375" customWidth="1"/>
    <col min="16" max="16" width="5.5546875" customWidth="1"/>
  </cols>
  <sheetData>
    <row r="1" spans="1:13" ht="61.05" customHeight="1" x14ac:dyDescent="0.3">
      <c r="B1" s="15" t="s">
        <v>34</v>
      </c>
    </row>
    <row r="2" spans="1:13" x14ac:dyDescent="0.3">
      <c r="A2" s="5" t="s">
        <v>25</v>
      </c>
    </row>
    <row r="4" spans="1:13" x14ac:dyDescent="0.3">
      <c r="A4" t="s">
        <v>22</v>
      </c>
      <c r="B4">
        <v>17.899999999999999</v>
      </c>
    </row>
    <row r="5" spans="1:13" x14ac:dyDescent="0.3">
      <c r="F5" s="17"/>
    </row>
    <row r="8" spans="1:13" ht="57.6" x14ac:dyDescent="0.3">
      <c r="B8" s="8" t="s">
        <v>0</v>
      </c>
      <c r="C8" s="8" t="s">
        <v>12</v>
      </c>
      <c r="D8" s="8" t="s">
        <v>26</v>
      </c>
      <c r="E8" s="8" t="s">
        <v>27</v>
      </c>
      <c r="F8" s="8" t="s">
        <v>13</v>
      </c>
      <c r="G8" s="8" t="s">
        <v>14</v>
      </c>
      <c r="H8" s="8" t="s">
        <v>1</v>
      </c>
      <c r="I8" s="8" t="s">
        <v>28</v>
      </c>
      <c r="J8" s="8" t="s">
        <v>29</v>
      </c>
      <c r="K8" s="8" t="s">
        <v>15</v>
      </c>
      <c r="L8" s="12" t="s">
        <v>30</v>
      </c>
      <c r="M8" s="12" t="s">
        <v>31</v>
      </c>
    </row>
    <row r="9" spans="1:13" x14ac:dyDescent="0.3">
      <c r="A9" s="9" t="s">
        <v>16</v>
      </c>
      <c r="B9" s="1">
        <v>1</v>
      </c>
      <c r="C9" s="30">
        <v>44764.523129328707</v>
      </c>
      <c r="D9" s="2">
        <v>60</v>
      </c>
      <c r="E9" s="2">
        <v>60.2</v>
      </c>
      <c r="F9" s="2">
        <v>17</v>
      </c>
      <c r="G9" s="2">
        <v>15.984999999999999</v>
      </c>
      <c r="H9" s="2">
        <v>15.984999999999999</v>
      </c>
      <c r="I9" s="2">
        <v>60</v>
      </c>
      <c r="J9" s="2">
        <v>60.2</v>
      </c>
      <c r="K9" s="16">
        <f>ABS(100*((E9-D9)/60)/((G9-F9)/$B$4))</f>
        <v>5.8784893267652691</v>
      </c>
      <c r="L9" s="2">
        <v>6</v>
      </c>
      <c r="M9" s="2">
        <v>2</v>
      </c>
    </row>
    <row r="10" spans="1:13" x14ac:dyDescent="0.3">
      <c r="A10" s="9" t="s">
        <v>16</v>
      </c>
      <c r="B10" s="1">
        <v>2</v>
      </c>
      <c r="C10" s="31">
        <v>44765.54215040509</v>
      </c>
      <c r="D10" s="2">
        <v>60.2</v>
      </c>
      <c r="E10" s="2">
        <v>60.4</v>
      </c>
      <c r="F10" s="2">
        <v>10.984999999999999</v>
      </c>
      <c r="G10" s="2">
        <v>9.7919999999999998</v>
      </c>
      <c r="H10" s="2">
        <v>9.7919999999999998</v>
      </c>
      <c r="I10" s="2">
        <v>60.2</v>
      </c>
      <c r="J10" s="2">
        <v>60.4</v>
      </c>
      <c r="K10" s="16">
        <f t="shared" ref="K10:K18" si="0">ABS(100*((E10-D10)/60)/((G10-F10)/$B$4))</f>
        <v>5.0013970382787445</v>
      </c>
      <c r="L10" s="2">
        <v>14</v>
      </c>
      <c r="M10" s="2">
        <v>2</v>
      </c>
    </row>
    <row r="11" spans="1:13" x14ac:dyDescent="0.3">
      <c r="A11" s="9" t="s">
        <v>16</v>
      </c>
      <c r="B11" s="1">
        <v>3</v>
      </c>
      <c r="C11" s="31">
        <v>44765.542712349539</v>
      </c>
      <c r="D11" s="2">
        <v>60.4</v>
      </c>
      <c r="E11" s="2">
        <v>60.6</v>
      </c>
      <c r="F11" s="2">
        <v>9.7919999999999998</v>
      </c>
      <c r="G11" s="2">
        <v>8.5990000000000002</v>
      </c>
      <c r="H11" s="2">
        <v>8.5990000000000002</v>
      </c>
      <c r="I11" s="2">
        <v>60.4</v>
      </c>
      <c r="J11" s="2">
        <v>60.6</v>
      </c>
      <c r="K11" s="16">
        <f t="shared" si="0"/>
        <v>5.0013970382789212</v>
      </c>
      <c r="L11" s="2">
        <v>11</v>
      </c>
      <c r="M11" s="2">
        <v>1</v>
      </c>
    </row>
    <row r="12" spans="1:13" x14ac:dyDescent="0.3">
      <c r="A12" s="9" t="s">
        <v>16</v>
      </c>
      <c r="B12" s="1">
        <v>4</v>
      </c>
      <c r="C12" s="31">
        <v>44765.54366383102</v>
      </c>
      <c r="D12" s="2">
        <v>60.6</v>
      </c>
      <c r="E12" s="2">
        <v>60.8</v>
      </c>
      <c r="F12" s="2">
        <v>8.5990000000000002</v>
      </c>
      <c r="G12" s="2">
        <v>7.4050000000000002</v>
      </c>
      <c r="H12" s="2">
        <v>7.4050000000000002</v>
      </c>
      <c r="I12" s="2">
        <v>60.6</v>
      </c>
      <c r="J12" s="2">
        <v>60.8</v>
      </c>
      <c r="K12" s="16">
        <f t="shared" si="0"/>
        <v>4.9972082635398154</v>
      </c>
      <c r="L12" s="2">
        <v>5</v>
      </c>
      <c r="M12" s="2">
        <v>1</v>
      </c>
    </row>
    <row r="13" spans="1:13" x14ac:dyDescent="0.3">
      <c r="A13" s="9" t="s">
        <v>16</v>
      </c>
      <c r="B13" s="1">
        <v>5</v>
      </c>
      <c r="C13" s="31">
        <v>44765.544444155094</v>
      </c>
      <c r="D13" s="2">
        <v>60.8</v>
      </c>
      <c r="E13" s="2">
        <v>61</v>
      </c>
      <c r="F13" s="2">
        <v>7.4050000000000002</v>
      </c>
      <c r="G13" s="2">
        <v>6.21</v>
      </c>
      <c r="H13" s="2">
        <v>6.21</v>
      </c>
      <c r="I13" s="2">
        <v>60.8</v>
      </c>
      <c r="J13" s="2">
        <v>61</v>
      </c>
      <c r="K13" s="16">
        <f t="shared" si="0"/>
        <v>4.9930264993027196</v>
      </c>
      <c r="L13" s="2">
        <v>7</v>
      </c>
      <c r="M13" s="2">
        <v>1</v>
      </c>
    </row>
    <row r="14" spans="1:13" x14ac:dyDescent="0.3">
      <c r="A14" s="9" t="s">
        <v>17</v>
      </c>
      <c r="B14" s="1">
        <v>6</v>
      </c>
      <c r="C14" s="31">
        <v>44765.548134513891</v>
      </c>
      <c r="D14" s="2">
        <v>60</v>
      </c>
      <c r="E14" s="2">
        <v>59.8</v>
      </c>
      <c r="F14" s="2">
        <v>4</v>
      </c>
      <c r="G14" s="2">
        <v>5.01</v>
      </c>
      <c r="H14" s="2">
        <v>5.01</v>
      </c>
      <c r="I14" s="2">
        <v>60</v>
      </c>
      <c r="J14" s="2">
        <v>59.8</v>
      </c>
      <c r="K14" s="16">
        <f t="shared" si="0"/>
        <v>5.9075907590759922</v>
      </c>
      <c r="L14" s="2">
        <v>6</v>
      </c>
      <c r="M14" s="2">
        <v>1</v>
      </c>
    </row>
    <row r="15" spans="1:13" x14ac:dyDescent="0.3">
      <c r="A15" s="9" t="s">
        <v>17</v>
      </c>
      <c r="B15" s="1">
        <v>7</v>
      </c>
      <c r="C15" s="31">
        <v>44765.548575312503</v>
      </c>
      <c r="D15" s="2">
        <v>59.8</v>
      </c>
      <c r="E15" s="2">
        <v>59.6</v>
      </c>
      <c r="F15" s="2">
        <v>5.0140000000000002</v>
      </c>
      <c r="G15" s="2">
        <v>6.2069999999999999</v>
      </c>
      <c r="H15" s="2">
        <v>6.2069999999999999</v>
      </c>
      <c r="I15" s="2">
        <v>59.8</v>
      </c>
      <c r="J15" s="2">
        <v>59.6</v>
      </c>
      <c r="K15" s="16">
        <f t="shared" si="0"/>
        <v>5.0013970382787445</v>
      </c>
      <c r="L15" s="2">
        <v>9</v>
      </c>
      <c r="M15" s="2">
        <v>1</v>
      </c>
    </row>
    <row r="16" spans="1:13" x14ac:dyDescent="0.3">
      <c r="A16" s="9" t="s">
        <v>17</v>
      </c>
      <c r="B16" s="1">
        <v>8</v>
      </c>
      <c r="C16" s="31">
        <v>44765.548997604164</v>
      </c>
      <c r="D16" s="2">
        <v>59.6</v>
      </c>
      <c r="E16" s="2">
        <v>59.4</v>
      </c>
      <c r="F16" s="2">
        <v>6.2069999999999999</v>
      </c>
      <c r="G16" s="2">
        <v>7.4009999999999998</v>
      </c>
      <c r="H16" s="2">
        <v>7.4009999999999998</v>
      </c>
      <c r="I16" s="2">
        <v>59.6</v>
      </c>
      <c r="J16" s="2">
        <v>59.4</v>
      </c>
      <c r="K16" s="16">
        <f t="shared" si="0"/>
        <v>4.997208263539993</v>
      </c>
      <c r="L16" s="2">
        <v>6</v>
      </c>
      <c r="M16" s="2">
        <v>1</v>
      </c>
    </row>
    <row r="17" spans="1:13" x14ac:dyDescent="0.3">
      <c r="A17" s="9" t="s">
        <v>17</v>
      </c>
      <c r="B17" s="1">
        <v>9</v>
      </c>
      <c r="C17" s="31">
        <v>44765.549338564815</v>
      </c>
      <c r="D17" s="2">
        <v>59.4</v>
      </c>
      <c r="E17" s="2">
        <v>59.2</v>
      </c>
      <c r="F17" s="2">
        <v>7.4009999999999998</v>
      </c>
      <c r="G17" s="2">
        <v>8.59</v>
      </c>
      <c r="H17" s="2">
        <v>8.59</v>
      </c>
      <c r="I17" s="2">
        <v>59.4</v>
      </c>
      <c r="J17" s="2">
        <v>59.2</v>
      </c>
      <c r="K17" s="16">
        <f t="shared" si="0"/>
        <v>5.0182225960189566</v>
      </c>
      <c r="L17" s="2">
        <v>6</v>
      </c>
      <c r="M17" s="2">
        <v>2</v>
      </c>
    </row>
    <row r="18" spans="1:13" x14ac:dyDescent="0.3">
      <c r="A18" s="9" t="s">
        <v>17</v>
      </c>
      <c r="B18" s="1">
        <v>10</v>
      </c>
      <c r="C18" s="31">
        <v>44765.549744444441</v>
      </c>
      <c r="D18" s="2">
        <v>59.2</v>
      </c>
      <c r="E18" s="2">
        <v>59</v>
      </c>
      <c r="F18" s="2">
        <v>8.5939999999999994</v>
      </c>
      <c r="G18" s="2">
        <v>9.7870000000000008</v>
      </c>
      <c r="H18" s="2">
        <v>9.7870000000000008</v>
      </c>
      <c r="I18" s="2">
        <v>59.2</v>
      </c>
      <c r="J18" s="2">
        <v>59</v>
      </c>
      <c r="K18" s="16">
        <f t="shared" si="0"/>
        <v>5.0013970382789141</v>
      </c>
      <c r="L18" s="2">
        <v>13</v>
      </c>
      <c r="M18" s="2">
        <v>1</v>
      </c>
    </row>
    <row r="19" spans="1:13" x14ac:dyDescent="0.3">
      <c r="A19" s="9" t="s">
        <v>16</v>
      </c>
      <c r="B19" s="1">
        <v>11</v>
      </c>
      <c r="C19" s="31">
        <v>44765.551710254629</v>
      </c>
      <c r="D19" s="2">
        <v>60</v>
      </c>
      <c r="E19" s="2">
        <v>60.2</v>
      </c>
      <c r="F19" s="2">
        <v>4</v>
      </c>
      <c r="G19" s="2">
        <v>2.9849999999999999</v>
      </c>
      <c r="H19" s="2">
        <v>2.9849999999999999</v>
      </c>
      <c r="I19" s="2">
        <v>60</v>
      </c>
      <c r="J19" s="2">
        <v>60.2</v>
      </c>
      <c r="K19" s="16">
        <f>ABS(100*((E19-D19)/60)/((G19-F19)/$B$4))</f>
        <v>5.8784893267652718</v>
      </c>
      <c r="L19" s="2">
        <v>5</v>
      </c>
      <c r="M19" s="2">
        <v>1</v>
      </c>
    </row>
    <row r="20" spans="1:13" x14ac:dyDescent="0.3">
      <c r="A20" s="9" t="s">
        <v>16</v>
      </c>
      <c r="B20" s="1">
        <v>12</v>
      </c>
      <c r="C20" s="31">
        <v>44765.552165937501</v>
      </c>
      <c r="D20" s="2">
        <v>60.2</v>
      </c>
      <c r="E20" s="2">
        <v>60.4</v>
      </c>
      <c r="F20" s="2">
        <v>2.9849999999999999</v>
      </c>
      <c r="G20" s="2">
        <v>1.792</v>
      </c>
      <c r="H20" s="2">
        <v>1.792</v>
      </c>
      <c r="I20" s="2">
        <v>60.2</v>
      </c>
      <c r="J20" s="2">
        <v>60.4</v>
      </c>
      <c r="K20" s="16">
        <f t="shared" ref="K20:K21" si="1">ABS(100*((E20-D20)/60)/((G20-F20)/$B$4))</f>
        <v>5.0013970382787427</v>
      </c>
      <c r="L20" s="2">
        <v>5</v>
      </c>
      <c r="M20" s="2">
        <v>1</v>
      </c>
    </row>
    <row r="21" spans="1:13" ht="15" thickBot="1" x14ac:dyDescent="0.35">
      <c r="A21" s="9" t="s">
        <v>16</v>
      </c>
      <c r="B21" s="1">
        <v>13</v>
      </c>
      <c r="C21" s="31">
        <v>44765.553219988426</v>
      </c>
      <c r="D21" s="2">
        <v>60.4</v>
      </c>
      <c r="E21" s="2">
        <v>60.6</v>
      </c>
      <c r="F21" s="2">
        <v>1.792</v>
      </c>
      <c r="G21" s="2">
        <v>0.59899999999999998</v>
      </c>
      <c r="H21" s="2">
        <v>0.59899999999999998</v>
      </c>
      <c r="I21" s="2">
        <v>60.4</v>
      </c>
      <c r="J21" s="2">
        <v>60.6</v>
      </c>
      <c r="K21" s="16">
        <f t="shared" si="1"/>
        <v>5.0013970382789195</v>
      </c>
      <c r="L21" s="2">
        <v>5</v>
      </c>
      <c r="M21" s="2">
        <v>1</v>
      </c>
    </row>
    <row r="22" spans="1:13" x14ac:dyDescent="0.3">
      <c r="A22" s="7"/>
      <c r="K22" s="13">
        <f>AVERAGE(K9:K21)</f>
        <v>5.2060474818985387</v>
      </c>
      <c r="L22" s="14">
        <f>AVERAGE(L9:L21)</f>
        <v>7.5384615384615383</v>
      </c>
      <c r="M22" s="14">
        <f>AVERAGE(M9:M21)</f>
        <v>1.2307692307692308</v>
      </c>
    </row>
    <row r="23" spans="1:13" ht="57.6" x14ac:dyDescent="0.3">
      <c r="K23" s="56" t="s">
        <v>18</v>
      </c>
      <c r="L23" s="56" t="s">
        <v>32</v>
      </c>
      <c r="M23" s="56" t="s">
        <v>33</v>
      </c>
    </row>
    <row r="26" spans="1:13" x14ac:dyDescent="0.3">
      <c r="F26" s="18"/>
      <c r="G26" s="17"/>
    </row>
    <row r="29" spans="1:13" x14ac:dyDescent="0.3">
      <c r="B29" s="20"/>
      <c r="C29" s="20"/>
      <c r="D29" s="2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78"/>
  <sheetViews>
    <sheetView topLeftCell="A103" zoomScale="40" zoomScaleNormal="40" workbookViewId="0">
      <selection activeCell="D408" sqref="D408"/>
    </sheetView>
  </sheetViews>
  <sheetFormatPr baseColWidth="10" defaultRowHeight="14.4" x14ac:dyDescent="0.3"/>
  <cols>
    <col min="1" max="1" width="8.109375" customWidth="1"/>
    <col min="2" max="2" width="14.33203125" customWidth="1"/>
    <col min="3" max="3" width="13.44140625" style="27" customWidth="1"/>
    <col min="4" max="4" width="15.21875" customWidth="1"/>
    <col min="5" max="5" width="24.5546875" customWidth="1"/>
    <col min="6" max="6" width="32.6640625" customWidth="1"/>
    <col min="7" max="9" width="18.6640625" customWidth="1"/>
  </cols>
  <sheetData>
    <row r="1" spans="3:32" ht="57" customHeight="1" x14ac:dyDescent="0.3">
      <c r="E1" s="15" t="s">
        <v>34</v>
      </c>
    </row>
    <row r="2" spans="3:32" x14ac:dyDescent="0.3">
      <c r="D2" s="3" t="s">
        <v>2</v>
      </c>
      <c r="E2" t="s">
        <v>21</v>
      </c>
    </row>
    <row r="4" spans="3:32" x14ac:dyDescent="0.3">
      <c r="J4" s="21" t="s">
        <v>51</v>
      </c>
    </row>
    <row r="5" spans="3:32" x14ac:dyDescent="0.3">
      <c r="D5" t="s">
        <v>44</v>
      </c>
      <c r="N5" t="s">
        <v>57</v>
      </c>
      <c r="V5" t="s">
        <v>58</v>
      </c>
      <c r="AF5" t="s">
        <v>19</v>
      </c>
    </row>
    <row r="6" spans="3:32" x14ac:dyDescent="0.3">
      <c r="D6" t="s">
        <v>35</v>
      </c>
    </row>
    <row r="9" spans="3:32" x14ac:dyDescent="0.3">
      <c r="C9" s="28" t="s">
        <v>41</v>
      </c>
      <c r="D9" s="21" t="s">
        <v>42</v>
      </c>
      <c r="E9" s="21" t="s">
        <v>38</v>
      </c>
      <c r="F9" s="21" t="s">
        <v>39</v>
      </c>
      <c r="G9" s="21" t="s">
        <v>40</v>
      </c>
      <c r="H9" s="63" t="s">
        <v>52</v>
      </c>
      <c r="I9" s="63"/>
      <c r="J9" s="21" t="s">
        <v>51</v>
      </c>
    </row>
    <row r="10" spans="3:32" x14ac:dyDescent="0.3">
      <c r="C10" s="27">
        <v>44764.523071307871</v>
      </c>
      <c r="D10" s="22">
        <v>44764</v>
      </c>
      <c r="E10" s="27">
        <f>C10</f>
        <v>44764.523071307871</v>
      </c>
      <c r="F10">
        <v>60</v>
      </c>
      <c r="G10">
        <v>16.968490600585938</v>
      </c>
      <c r="H10">
        <f>17-0.03045</f>
        <v>16.969550000000002</v>
      </c>
      <c r="I10">
        <f>17+0.03045</f>
        <v>17.030449999999998</v>
      </c>
      <c r="J10">
        <f>15.985-0.03045</f>
        <v>15.954549999999999</v>
      </c>
      <c r="K10">
        <f>15.985+0.03045</f>
        <v>16.015449999999998</v>
      </c>
    </row>
    <row r="11" spans="3:32" x14ac:dyDescent="0.3">
      <c r="C11" s="27">
        <v>44764.523082916668</v>
      </c>
      <c r="D11" s="22">
        <v>44764</v>
      </c>
      <c r="E11" s="27">
        <f t="shared" ref="E11:E42" si="0">C11</f>
        <v>44764.523082916668</v>
      </c>
      <c r="F11">
        <v>60</v>
      </c>
      <c r="G11">
        <v>16.966209411621094</v>
      </c>
      <c r="H11">
        <f t="shared" ref="H11:H42" si="1">17-0.03045</f>
        <v>16.969550000000002</v>
      </c>
      <c r="I11">
        <f t="shared" ref="I11:I42" si="2">17+0.03045</f>
        <v>17.030449999999998</v>
      </c>
      <c r="J11">
        <f t="shared" ref="J11:J42" si="3">15.985-0.03045</f>
        <v>15.954549999999999</v>
      </c>
      <c r="K11">
        <f t="shared" ref="K11:K42" si="4">15.985+0.03045</f>
        <v>16.015449999999998</v>
      </c>
    </row>
    <row r="12" spans="3:32" x14ac:dyDescent="0.3">
      <c r="C12" s="27">
        <v>44764.52309451389</v>
      </c>
      <c r="D12" s="22">
        <v>44764</v>
      </c>
      <c r="E12" s="27">
        <f t="shared" si="0"/>
        <v>44764.52309451389</v>
      </c>
      <c r="F12">
        <v>60</v>
      </c>
      <c r="G12">
        <v>16.971250534057617</v>
      </c>
      <c r="H12">
        <f t="shared" si="1"/>
        <v>16.969550000000002</v>
      </c>
      <c r="I12">
        <f t="shared" si="2"/>
        <v>17.030449999999998</v>
      </c>
      <c r="J12">
        <f t="shared" si="3"/>
        <v>15.954549999999999</v>
      </c>
      <c r="K12">
        <f t="shared" si="4"/>
        <v>16.015449999999998</v>
      </c>
    </row>
    <row r="13" spans="3:32" x14ac:dyDescent="0.3">
      <c r="C13" s="27">
        <v>44764.523106122688</v>
      </c>
      <c r="D13" s="22">
        <v>44764</v>
      </c>
      <c r="E13" s="27">
        <f t="shared" si="0"/>
        <v>44764.523106122688</v>
      </c>
      <c r="F13">
        <v>60</v>
      </c>
      <c r="G13">
        <v>16.985649108886719</v>
      </c>
      <c r="H13">
        <f t="shared" si="1"/>
        <v>16.969550000000002</v>
      </c>
      <c r="I13">
        <f t="shared" si="2"/>
        <v>17.030449999999998</v>
      </c>
      <c r="J13">
        <f t="shared" si="3"/>
        <v>15.954549999999999</v>
      </c>
      <c r="K13">
        <f t="shared" si="4"/>
        <v>16.015449999999998</v>
      </c>
    </row>
    <row r="14" spans="3:32" x14ac:dyDescent="0.3">
      <c r="C14" s="27">
        <v>44764.523117719909</v>
      </c>
      <c r="D14" s="22">
        <v>44764</v>
      </c>
      <c r="E14" s="27">
        <f t="shared" si="0"/>
        <v>44764.523117719909</v>
      </c>
      <c r="F14">
        <v>60</v>
      </c>
      <c r="G14">
        <v>16.993289947509766</v>
      </c>
      <c r="H14">
        <f t="shared" si="1"/>
        <v>16.969550000000002</v>
      </c>
      <c r="I14">
        <f t="shared" si="2"/>
        <v>17.030449999999998</v>
      </c>
      <c r="J14">
        <f t="shared" si="3"/>
        <v>15.954549999999999</v>
      </c>
      <c r="K14">
        <f t="shared" si="4"/>
        <v>16.015449999999998</v>
      </c>
    </row>
    <row r="15" spans="3:32" x14ac:dyDescent="0.3">
      <c r="C15" s="27">
        <v>44764.523129328707</v>
      </c>
      <c r="D15" s="22">
        <v>44764</v>
      </c>
      <c r="E15" s="27">
        <f t="shared" si="0"/>
        <v>44764.523129328707</v>
      </c>
      <c r="F15">
        <v>60</v>
      </c>
      <c r="G15">
        <v>16.993289947509766</v>
      </c>
      <c r="H15">
        <f t="shared" si="1"/>
        <v>16.969550000000002</v>
      </c>
      <c r="I15">
        <f t="shared" si="2"/>
        <v>17.030449999999998</v>
      </c>
      <c r="J15">
        <f t="shared" si="3"/>
        <v>15.954549999999999</v>
      </c>
      <c r="K15">
        <f t="shared" si="4"/>
        <v>16.015449999999998</v>
      </c>
    </row>
    <row r="16" spans="3:32" x14ac:dyDescent="0.3">
      <c r="C16" s="27">
        <v>44764.523140937497</v>
      </c>
      <c r="D16" s="22">
        <v>44764</v>
      </c>
      <c r="E16" s="27">
        <f t="shared" si="0"/>
        <v>44764.523140937497</v>
      </c>
      <c r="F16">
        <v>60.200000762939453</v>
      </c>
      <c r="G16">
        <v>16.96776008605957</v>
      </c>
      <c r="H16">
        <f t="shared" si="1"/>
        <v>16.969550000000002</v>
      </c>
      <c r="I16">
        <f t="shared" si="2"/>
        <v>17.030449999999998</v>
      </c>
      <c r="J16">
        <f t="shared" si="3"/>
        <v>15.954549999999999</v>
      </c>
      <c r="K16">
        <f t="shared" si="4"/>
        <v>16.015449999999998</v>
      </c>
    </row>
    <row r="17" spans="1:11" x14ac:dyDescent="0.3">
      <c r="C17" s="27">
        <v>44764.523152534719</v>
      </c>
      <c r="D17" s="22">
        <v>44764</v>
      </c>
      <c r="E17" s="27">
        <f t="shared" si="0"/>
        <v>44764.523152534719</v>
      </c>
      <c r="F17">
        <v>60.200000762939453</v>
      </c>
      <c r="G17">
        <v>16.96776008605957</v>
      </c>
      <c r="H17">
        <f t="shared" si="1"/>
        <v>16.969550000000002</v>
      </c>
      <c r="I17">
        <f t="shared" si="2"/>
        <v>17.030449999999998</v>
      </c>
      <c r="J17">
        <f t="shared" si="3"/>
        <v>15.954549999999999</v>
      </c>
      <c r="K17">
        <f t="shared" si="4"/>
        <v>16.015449999999998</v>
      </c>
    </row>
    <row r="18" spans="1:11" x14ac:dyDescent="0.3">
      <c r="A18" t="s">
        <v>55</v>
      </c>
      <c r="B18" s="27">
        <f>+C18-C16</f>
        <v>2.3206019250210375E-5</v>
      </c>
      <c r="C18" s="32">
        <v>44764.523164143517</v>
      </c>
      <c r="D18" s="39">
        <v>44764</v>
      </c>
      <c r="E18" s="32">
        <f t="shared" si="0"/>
        <v>44764.523164143517</v>
      </c>
      <c r="F18" s="33">
        <v>60.200000762939453</v>
      </c>
      <c r="G18" s="33">
        <v>16.585430145263672</v>
      </c>
      <c r="H18" s="33">
        <f t="shared" si="1"/>
        <v>16.969550000000002</v>
      </c>
      <c r="I18" s="33">
        <f t="shared" si="2"/>
        <v>17.030449999999998</v>
      </c>
      <c r="J18" s="33">
        <f t="shared" si="3"/>
        <v>15.954549999999999</v>
      </c>
      <c r="K18" s="33">
        <f t="shared" si="4"/>
        <v>16.015449999999998</v>
      </c>
    </row>
    <row r="19" spans="1:11" x14ac:dyDescent="0.3">
      <c r="C19" s="27">
        <v>44764.523175740738</v>
      </c>
      <c r="D19" s="22">
        <v>44764</v>
      </c>
      <c r="E19" s="27">
        <f t="shared" si="0"/>
        <v>44764.523175740738</v>
      </c>
      <c r="F19">
        <v>60.200000762939453</v>
      </c>
      <c r="G19">
        <v>16.585430145263672</v>
      </c>
      <c r="H19">
        <f t="shared" si="1"/>
        <v>16.969550000000002</v>
      </c>
      <c r="I19">
        <f t="shared" si="2"/>
        <v>17.030449999999998</v>
      </c>
      <c r="J19">
        <f t="shared" si="3"/>
        <v>15.954549999999999</v>
      </c>
      <c r="K19">
        <f t="shared" si="4"/>
        <v>16.015449999999998</v>
      </c>
    </row>
    <row r="20" spans="1:11" x14ac:dyDescent="0.3">
      <c r="C20" s="27">
        <v>44764.523187349536</v>
      </c>
      <c r="D20" s="22">
        <v>44764</v>
      </c>
      <c r="E20" s="27">
        <f t="shared" si="0"/>
        <v>44764.523187349536</v>
      </c>
      <c r="F20">
        <v>60.200000762939453</v>
      </c>
      <c r="G20">
        <v>16.226280212402344</v>
      </c>
      <c r="H20">
        <f t="shared" si="1"/>
        <v>16.969550000000002</v>
      </c>
      <c r="I20">
        <f t="shared" si="2"/>
        <v>17.030449999999998</v>
      </c>
      <c r="J20">
        <f t="shared" si="3"/>
        <v>15.954549999999999</v>
      </c>
      <c r="K20">
        <f t="shared" si="4"/>
        <v>16.015449999999998</v>
      </c>
    </row>
    <row r="21" spans="1:11" x14ac:dyDescent="0.3">
      <c r="C21" s="27">
        <v>44764.523198958334</v>
      </c>
      <c r="D21" s="22">
        <v>44764</v>
      </c>
      <c r="E21" s="27">
        <f t="shared" si="0"/>
        <v>44764.523198958334</v>
      </c>
      <c r="F21">
        <v>60.200000762939453</v>
      </c>
      <c r="G21">
        <v>16.085170745849609</v>
      </c>
      <c r="H21">
        <f t="shared" si="1"/>
        <v>16.969550000000002</v>
      </c>
      <c r="I21">
        <f t="shared" si="2"/>
        <v>17.030449999999998</v>
      </c>
      <c r="J21">
        <f t="shared" si="3"/>
        <v>15.954549999999999</v>
      </c>
      <c r="K21">
        <f t="shared" si="4"/>
        <v>16.015449999999998</v>
      </c>
    </row>
    <row r="22" spans="1:11" x14ac:dyDescent="0.3">
      <c r="A22" t="s">
        <v>56</v>
      </c>
      <c r="B22" s="27">
        <f>+C22-C16</f>
        <v>6.9618057750631124E-5</v>
      </c>
      <c r="C22" s="34">
        <v>44764.523210555555</v>
      </c>
      <c r="D22" s="40">
        <v>44764</v>
      </c>
      <c r="E22" s="34">
        <f t="shared" si="0"/>
        <v>44764.523210555555</v>
      </c>
      <c r="F22" s="35">
        <v>60.200000762939453</v>
      </c>
      <c r="G22" s="35">
        <v>15.994979858398438</v>
      </c>
      <c r="H22" s="35">
        <f t="shared" si="1"/>
        <v>16.969550000000002</v>
      </c>
      <c r="I22" s="35">
        <f t="shared" si="2"/>
        <v>17.030449999999998</v>
      </c>
      <c r="J22" s="35">
        <f t="shared" si="3"/>
        <v>15.954549999999999</v>
      </c>
      <c r="K22" s="35">
        <f t="shared" si="4"/>
        <v>16.015449999999998</v>
      </c>
    </row>
    <row r="23" spans="1:11" x14ac:dyDescent="0.3">
      <c r="C23" s="27">
        <v>44764.523222164353</v>
      </c>
      <c r="D23" s="22">
        <v>44764</v>
      </c>
      <c r="E23" s="27">
        <f t="shared" si="0"/>
        <v>44764.523222164353</v>
      </c>
      <c r="F23">
        <v>60.200000762939453</v>
      </c>
      <c r="G23">
        <v>15.954529762268066</v>
      </c>
      <c r="H23">
        <f t="shared" si="1"/>
        <v>16.969550000000002</v>
      </c>
      <c r="I23">
        <f t="shared" si="2"/>
        <v>17.030449999999998</v>
      </c>
      <c r="J23">
        <f t="shared" si="3"/>
        <v>15.954549999999999</v>
      </c>
      <c r="K23">
        <f t="shared" si="4"/>
        <v>16.015449999999998</v>
      </c>
    </row>
    <row r="24" spans="1:11" x14ac:dyDescent="0.3">
      <c r="C24" s="27">
        <v>44764.523233761574</v>
      </c>
      <c r="D24" s="22">
        <v>44764</v>
      </c>
      <c r="E24" s="27">
        <f t="shared" si="0"/>
        <v>44764.523233761574</v>
      </c>
      <c r="F24">
        <v>60.200000762939453</v>
      </c>
      <c r="G24">
        <v>15.954529762268066</v>
      </c>
      <c r="H24">
        <f t="shared" si="1"/>
        <v>16.969550000000002</v>
      </c>
      <c r="I24">
        <f t="shared" si="2"/>
        <v>17.030449999999998</v>
      </c>
      <c r="J24">
        <f t="shared" si="3"/>
        <v>15.954549999999999</v>
      </c>
      <c r="K24">
        <f t="shared" si="4"/>
        <v>16.015449999999998</v>
      </c>
    </row>
    <row r="25" spans="1:11" x14ac:dyDescent="0.3">
      <c r="C25" s="27">
        <v>44764.523245358796</v>
      </c>
      <c r="D25" s="22">
        <v>44764</v>
      </c>
      <c r="E25" s="27">
        <f t="shared" si="0"/>
        <v>44764.523245358796</v>
      </c>
      <c r="F25">
        <v>60.200000762939453</v>
      </c>
      <c r="G25">
        <v>15.968319892883301</v>
      </c>
      <c r="H25">
        <f t="shared" si="1"/>
        <v>16.969550000000002</v>
      </c>
      <c r="I25">
        <f t="shared" si="2"/>
        <v>17.030449999999998</v>
      </c>
      <c r="J25">
        <f t="shared" si="3"/>
        <v>15.954549999999999</v>
      </c>
      <c r="K25">
        <f t="shared" si="4"/>
        <v>16.015449999999998</v>
      </c>
    </row>
    <row r="26" spans="1:11" x14ac:dyDescent="0.3">
      <c r="C26" s="27">
        <v>44764.523256967594</v>
      </c>
      <c r="D26" s="22">
        <v>44764</v>
      </c>
      <c r="E26" s="27">
        <f t="shared" si="0"/>
        <v>44764.523256967594</v>
      </c>
      <c r="F26">
        <v>60.200000762939453</v>
      </c>
      <c r="G26">
        <v>15.979189872741699</v>
      </c>
      <c r="H26">
        <f t="shared" si="1"/>
        <v>16.969550000000002</v>
      </c>
      <c r="I26">
        <f t="shared" si="2"/>
        <v>17.030449999999998</v>
      </c>
      <c r="J26">
        <f t="shared" si="3"/>
        <v>15.954549999999999</v>
      </c>
      <c r="K26">
        <f t="shared" si="4"/>
        <v>16.015449999999998</v>
      </c>
    </row>
    <row r="27" spans="1:11" x14ac:dyDescent="0.3">
      <c r="C27" s="27">
        <v>44764.523268576391</v>
      </c>
      <c r="D27" s="22">
        <v>44764</v>
      </c>
      <c r="E27" s="27">
        <f t="shared" si="0"/>
        <v>44764.523268576391</v>
      </c>
      <c r="F27">
        <v>60.200000762939453</v>
      </c>
      <c r="G27">
        <v>15.918649673461914</v>
      </c>
      <c r="H27">
        <f t="shared" si="1"/>
        <v>16.969550000000002</v>
      </c>
      <c r="I27">
        <f t="shared" si="2"/>
        <v>17.030449999999998</v>
      </c>
      <c r="J27">
        <f t="shared" si="3"/>
        <v>15.954549999999999</v>
      </c>
      <c r="K27">
        <f t="shared" si="4"/>
        <v>16.015449999999998</v>
      </c>
    </row>
    <row r="28" spans="1:11" x14ac:dyDescent="0.3">
      <c r="C28" s="27">
        <v>44764.523280173613</v>
      </c>
      <c r="D28" s="22">
        <v>44764</v>
      </c>
      <c r="E28" s="27">
        <f t="shared" si="0"/>
        <v>44764.523280173613</v>
      </c>
      <c r="F28">
        <v>60.200000762939453</v>
      </c>
      <c r="G28">
        <v>15.918649673461914</v>
      </c>
      <c r="H28">
        <f t="shared" si="1"/>
        <v>16.969550000000002</v>
      </c>
      <c r="I28">
        <f t="shared" si="2"/>
        <v>17.030449999999998</v>
      </c>
      <c r="J28">
        <f t="shared" si="3"/>
        <v>15.954549999999999</v>
      </c>
      <c r="K28">
        <f t="shared" si="4"/>
        <v>16.015449999999998</v>
      </c>
    </row>
    <row r="29" spans="1:11" x14ac:dyDescent="0.3">
      <c r="C29" s="27">
        <v>44764.523291782411</v>
      </c>
      <c r="D29" s="22">
        <v>44764</v>
      </c>
      <c r="E29" s="27">
        <f t="shared" si="0"/>
        <v>44764.523291782411</v>
      </c>
      <c r="F29">
        <v>60.200000762939453</v>
      </c>
      <c r="G29">
        <v>15.839679718017578</v>
      </c>
      <c r="H29">
        <f t="shared" si="1"/>
        <v>16.969550000000002</v>
      </c>
      <c r="I29">
        <f t="shared" si="2"/>
        <v>17.030449999999998</v>
      </c>
      <c r="J29">
        <f t="shared" si="3"/>
        <v>15.954549999999999</v>
      </c>
      <c r="K29">
        <f t="shared" si="4"/>
        <v>16.015449999999998</v>
      </c>
    </row>
    <row r="30" spans="1:11" x14ac:dyDescent="0.3">
      <c r="C30" s="27">
        <v>44764.523303379632</v>
      </c>
      <c r="D30" s="22">
        <v>44764</v>
      </c>
      <c r="E30" s="27">
        <f t="shared" si="0"/>
        <v>44764.523303379632</v>
      </c>
      <c r="F30">
        <v>60.200000762939453</v>
      </c>
      <c r="G30">
        <v>15.83335018157959</v>
      </c>
      <c r="H30">
        <f t="shared" si="1"/>
        <v>16.969550000000002</v>
      </c>
      <c r="I30">
        <f t="shared" si="2"/>
        <v>17.030449999999998</v>
      </c>
      <c r="J30">
        <f t="shared" si="3"/>
        <v>15.954549999999999</v>
      </c>
      <c r="K30">
        <f t="shared" si="4"/>
        <v>16.015449999999998</v>
      </c>
    </row>
    <row r="31" spans="1:11" x14ac:dyDescent="0.3">
      <c r="C31" s="27">
        <v>44764.523314988422</v>
      </c>
      <c r="D31" s="22">
        <v>44764</v>
      </c>
      <c r="E31" s="27">
        <f t="shared" si="0"/>
        <v>44764.523314988422</v>
      </c>
      <c r="F31">
        <v>60.200000762939453</v>
      </c>
      <c r="G31">
        <v>15.83335018157959</v>
      </c>
      <c r="H31">
        <f t="shared" si="1"/>
        <v>16.969550000000002</v>
      </c>
      <c r="I31">
        <f t="shared" si="2"/>
        <v>17.030449999999998</v>
      </c>
      <c r="J31">
        <f t="shared" si="3"/>
        <v>15.954549999999999</v>
      </c>
      <c r="K31">
        <f t="shared" si="4"/>
        <v>16.015449999999998</v>
      </c>
    </row>
    <row r="32" spans="1:11" x14ac:dyDescent="0.3">
      <c r="C32" s="27">
        <v>44764.523326585651</v>
      </c>
      <c r="D32" s="22">
        <v>44764</v>
      </c>
      <c r="E32" s="27">
        <f t="shared" si="0"/>
        <v>44764.523326585651</v>
      </c>
      <c r="F32">
        <v>60.200000762939453</v>
      </c>
      <c r="G32">
        <v>15.86676025390625</v>
      </c>
      <c r="H32">
        <f t="shared" si="1"/>
        <v>16.969550000000002</v>
      </c>
      <c r="I32">
        <f t="shared" si="2"/>
        <v>17.030449999999998</v>
      </c>
      <c r="J32">
        <f t="shared" si="3"/>
        <v>15.954549999999999</v>
      </c>
      <c r="K32">
        <f t="shared" si="4"/>
        <v>16.015449999999998</v>
      </c>
    </row>
    <row r="33" spans="3:11" x14ac:dyDescent="0.3">
      <c r="C33" s="27">
        <v>44764.523340254629</v>
      </c>
      <c r="D33" s="22">
        <v>44764</v>
      </c>
      <c r="E33" s="27">
        <f t="shared" si="0"/>
        <v>44764.523340254629</v>
      </c>
      <c r="F33">
        <v>60.200000762939453</v>
      </c>
      <c r="G33">
        <v>15.852930068969727</v>
      </c>
      <c r="H33">
        <f t="shared" si="1"/>
        <v>16.969550000000002</v>
      </c>
      <c r="I33">
        <f t="shared" si="2"/>
        <v>17.030449999999998</v>
      </c>
      <c r="J33">
        <f t="shared" si="3"/>
        <v>15.954549999999999</v>
      </c>
      <c r="K33">
        <f t="shared" si="4"/>
        <v>16.015449999999998</v>
      </c>
    </row>
    <row r="34" spans="3:11" x14ac:dyDescent="0.3">
      <c r="C34" s="27">
        <v>44764.523351875003</v>
      </c>
      <c r="D34" s="22">
        <v>44764</v>
      </c>
      <c r="E34" s="27">
        <f t="shared" si="0"/>
        <v>44764.523351875003</v>
      </c>
      <c r="F34">
        <v>60.200000762939453</v>
      </c>
      <c r="G34">
        <v>15.85630989074707</v>
      </c>
      <c r="H34">
        <f t="shared" si="1"/>
        <v>16.969550000000002</v>
      </c>
      <c r="I34">
        <f t="shared" si="2"/>
        <v>17.030449999999998</v>
      </c>
      <c r="J34">
        <f t="shared" si="3"/>
        <v>15.954549999999999</v>
      </c>
      <c r="K34">
        <f t="shared" si="4"/>
        <v>16.015449999999998</v>
      </c>
    </row>
    <row r="35" spans="3:11" x14ac:dyDescent="0.3">
      <c r="C35" s="27">
        <v>44764.523363472224</v>
      </c>
      <c r="D35" s="22">
        <v>44764</v>
      </c>
      <c r="E35" s="27">
        <f t="shared" si="0"/>
        <v>44764.523363472224</v>
      </c>
      <c r="F35">
        <v>60.200000762939453</v>
      </c>
      <c r="G35">
        <v>15.89702033996582</v>
      </c>
      <c r="H35">
        <f t="shared" si="1"/>
        <v>16.969550000000002</v>
      </c>
      <c r="I35">
        <f t="shared" si="2"/>
        <v>17.030449999999998</v>
      </c>
      <c r="J35">
        <f t="shared" si="3"/>
        <v>15.954549999999999</v>
      </c>
      <c r="K35">
        <f t="shared" si="4"/>
        <v>16.015449999999998</v>
      </c>
    </row>
    <row r="36" spans="3:11" x14ac:dyDescent="0.3">
      <c r="C36" s="27">
        <v>44764.523375081022</v>
      </c>
      <c r="D36" s="22">
        <v>44764</v>
      </c>
      <c r="E36" s="27">
        <f t="shared" si="0"/>
        <v>44764.523375081022</v>
      </c>
      <c r="F36">
        <v>60.200000762939453</v>
      </c>
      <c r="G36">
        <v>15.89702033996582</v>
      </c>
      <c r="H36">
        <f t="shared" si="1"/>
        <v>16.969550000000002</v>
      </c>
      <c r="I36">
        <f t="shared" si="2"/>
        <v>17.030449999999998</v>
      </c>
      <c r="J36">
        <f t="shared" si="3"/>
        <v>15.954549999999999</v>
      </c>
      <c r="K36">
        <f t="shared" si="4"/>
        <v>16.015449999999998</v>
      </c>
    </row>
    <row r="37" spans="3:11" x14ac:dyDescent="0.3">
      <c r="C37" s="27">
        <v>44764.523386689812</v>
      </c>
      <c r="D37" s="22">
        <v>44764</v>
      </c>
      <c r="E37" s="27">
        <f t="shared" si="0"/>
        <v>44764.523386689812</v>
      </c>
      <c r="F37">
        <v>60.200000762939453</v>
      </c>
      <c r="G37">
        <v>15.914819717407227</v>
      </c>
      <c r="H37">
        <f t="shared" si="1"/>
        <v>16.969550000000002</v>
      </c>
      <c r="I37">
        <f t="shared" si="2"/>
        <v>17.030449999999998</v>
      </c>
      <c r="J37">
        <f t="shared" si="3"/>
        <v>15.954549999999999</v>
      </c>
      <c r="K37">
        <f t="shared" si="4"/>
        <v>16.015449999999998</v>
      </c>
    </row>
    <row r="38" spans="3:11" x14ac:dyDescent="0.3">
      <c r="C38" s="27">
        <v>44764.523398275465</v>
      </c>
      <c r="D38" s="22">
        <v>44764</v>
      </c>
      <c r="E38" s="27">
        <f t="shared" si="0"/>
        <v>44764.523398275465</v>
      </c>
      <c r="F38">
        <v>60.200000762939453</v>
      </c>
      <c r="G38">
        <v>15.882570266723633</v>
      </c>
      <c r="H38">
        <f t="shared" si="1"/>
        <v>16.969550000000002</v>
      </c>
      <c r="I38">
        <f t="shared" si="2"/>
        <v>17.030449999999998</v>
      </c>
      <c r="J38">
        <f t="shared" si="3"/>
        <v>15.954549999999999</v>
      </c>
      <c r="K38">
        <f t="shared" si="4"/>
        <v>16.015449999999998</v>
      </c>
    </row>
    <row r="39" spans="3:11" x14ac:dyDescent="0.3">
      <c r="C39" s="27">
        <v>44764.523409872687</v>
      </c>
      <c r="D39" s="22">
        <v>44764</v>
      </c>
      <c r="E39" s="27">
        <f t="shared" si="0"/>
        <v>44764.523409872687</v>
      </c>
      <c r="F39">
        <v>60.200000762939453</v>
      </c>
      <c r="G39">
        <v>15.78993034362793</v>
      </c>
      <c r="H39">
        <f t="shared" si="1"/>
        <v>16.969550000000002</v>
      </c>
      <c r="I39">
        <f t="shared" si="2"/>
        <v>17.030449999999998</v>
      </c>
      <c r="J39">
        <f t="shared" si="3"/>
        <v>15.954549999999999</v>
      </c>
      <c r="K39">
        <f t="shared" si="4"/>
        <v>16.015449999999998</v>
      </c>
    </row>
    <row r="40" spans="3:11" x14ac:dyDescent="0.3">
      <c r="C40" s="27">
        <v>44764.523421469908</v>
      </c>
      <c r="D40" s="22">
        <v>44764</v>
      </c>
      <c r="E40" s="27">
        <f t="shared" si="0"/>
        <v>44764.523421469908</v>
      </c>
      <c r="F40">
        <v>60.200000762939453</v>
      </c>
      <c r="G40">
        <v>15.78993034362793</v>
      </c>
      <c r="H40">
        <f t="shared" si="1"/>
        <v>16.969550000000002</v>
      </c>
      <c r="I40">
        <f t="shared" si="2"/>
        <v>17.030449999999998</v>
      </c>
      <c r="J40">
        <f t="shared" si="3"/>
        <v>15.954549999999999</v>
      </c>
      <c r="K40">
        <f t="shared" si="4"/>
        <v>16.015449999999998</v>
      </c>
    </row>
    <row r="41" spans="3:11" x14ac:dyDescent="0.3">
      <c r="C41" s="27">
        <v>44764.52343306713</v>
      </c>
      <c r="D41" s="22">
        <v>44764</v>
      </c>
      <c r="E41" s="27">
        <f t="shared" si="0"/>
        <v>44764.52343306713</v>
      </c>
      <c r="F41">
        <v>60.200000762939453</v>
      </c>
      <c r="G41">
        <v>15.788809776306152</v>
      </c>
      <c r="H41">
        <f t="shared" si="1"/>
        <v>16.969550000000002</v>
      </c>
      <c r="I41">
        <f t="shared" si="2"/>
        <v>17.030449999999998</v>
      </c>
      <c r="J41">
        <f t="shared" si="3"/>
        <v>15.954549999999999</v>
      </c>
      <c r="K41">
        <f t="shared" si="4"/>
        <v>16.015449999999998</v>
      </c>
    </row>
    <row r="42" spans="3:11" x14ac:dyDescent="0.3">
      <c r="C42" s="27">
        <v>44764.523444664352</v>
      </c>
      <c r="D42" s="22">
        <v>44764</v>
      </c>
      <c r="E42" s="27">
        <f t="shared" si="0"/>
        <v>44764.523444664352</v>
      </c>
      <c r="F42">
        <v>60.200000762939453</v>
      </c>
      <c r="G42">
        <v>15.810319900512695</v>
      </c>
      <c r="H42">
        <f t="shared" si="1"/>
        <v>16.969550000000002</v>
      </c>
      <c r="I42">
        <f t="shared" si="2"/>
        <v>17.030449999999998</v>
      </c>
      <c r="J42">
        <f t="shared" si="3"/>
        <v>15.954549999999999</v>
      </c>
      <c r="K42">
        <f t="shared" si="4"/>
        <v>16.015449999999998</v>
      </c>
    </row>
    <row r="43" spans="3:11" x14ac:dyDescent="0.3">
      <c r="D43" s="22"/>
      <c r="E43" s="23"/>
    </row>
    <row r="44" spans="3:11" x14ac:dyDescent="0.3">
      <c r="D44" s="22"/>
      <c r="E44" s="23"/>
    </row>
    <row r="45" spans="3:11" x14ac:dyDescent="0.3">
      <c r="D45" t="s">
        <v>44</v>
      </c>
    </row>
    <row r="46" spans="3:11" x14ac:dyDescent="0.3">
      <c r="D46" t="s">
        <v>43</v>
      </c>
      <c r="E46" s="23"/>
    </row>
    <row r="48" spans="3:11" x14ac:dyDescent="0.3">
      <c r="C48" s="28" t="s">
        <v>41</v>
      </c>
      <c r="D48" s="21" t="s">
        <v>42</v>
      </c>
      <c r="E48" s="21" t="s">
        <v>38</v>
      </c>
      <c r="F48" s="21" t="s">
        <v>39</v>
      </c>
      <c r="G48" s="21" t="s">
        <v>40</v>
      </c>
      <c r="H48" s="63" t="s">
        <v>52</v>
      </c>
      <c r="I48" s="63"/>
      <c r="J48" s="21" t="s">
        <v>51</v>
      </c>
    </row>
    <row r="49" spans="1:11" x14ac:dyDescent="0.3">
      <c r="C49" s="29">
        <v>44765.542138807868</v>
      </c>
      <c r="D49" s="25">
        <v>44765</v>
      </c>
      <c r="E49" s="27">
        <f t="shared" ref="E49:E69" si="5">C49</f>
        <v>44765.542138807868</v>
      </c>
      <c r="F49">
        <v>60.200000762939453</v>
      </c>
      <c r="G49">
        <v>10.990969657897949</v>
      </c>
      <c r="H49">
        <f>10.985+0.03579</f>
        <v>11.02079</v>
      </c>
      <c r="I49">
        <f>10.985-0.03579</f>
        <v>10.949209999999999</v>
      </c>
      <c r="J49">
        <f>9.792+0.03579</f>
        <v>9.8277900000000002</v>
      </c>
      <c r="K49">
        <f>9.792-0.03579</f>
        <v>9.7562099999999994</v>
      </c>
    </row>
    <row r="50" spans="1:11" x14ac:dyDescent="0.3">
      <c r="C50" s="29">
        <v>44765.54215040509</v>
      </c>
      <c r="D50" s="25">
        <v>44765</v>
      </c>
      <c r="E50" s="27">
        <f t="shared" si="5"/>
        <v>44765.54215040509</v>
      </c>
      <c r="F50">
        <v>60.200000762939453</v>
      </c>
      <c r="G50">
        <v>10.989990234375</v>
      </c>
      <c r="H50">
        <f t="shared" ref="H50:H69" si="6">10.985+0.03579</f>
        <v>11.02079</v>
      </c>
      <c r="I50">
        <f t="shared" ref="I50:I69" si="7">10.985-0.03579</f>
        <v>10.949209999999999</v>
      </c>
      <c r="J50">
        <f t="shared" ref="J50:J69" si="8">9.792+0.03579</f>
        <v>9.8277900000000002</v>
      </c>
      <c r="K50">
        <f t="shared" ref="K50:K69" si="9">9.792-0.03579</f>
        <v>9.7562099999999994</v>
      </c>
    </row>
    <row r="51" spans="1:11" x14ac:dyDescent="0.3">
      <c r="C51" s="29">
        <v>44765.542162002312</v>
      </c>
      <c r="D51" s="25">
        <v>44765</v>
      </c>
      <c r="E51" s="27">
        <f t="shared" si="5"/>
        <v>44765.542162002312</v>
      </c>
      <c r="F51">
        <v>60.400001525878906</v>
      </c>
      <c r="G51">
        <v>10.989649772644043</v>
      </c>
      <c r="H51">
        <f t="shared" si="6"/>
        <v>11.02079</v>
      </c>
      <c r="I51">
        <f t="shared" si="7"/>
        <v>10.949209999999999</v>
      </c>
      <c r="J51">
        <f t="shared" si="8"/>
        <v>9.8277900000000002</v>
      </c>
      <c r="K51">
        <f t="shared" si="9"/>
        <v>9.7562099999999994</v>
      </c>
    </row>
    <row r="52" spans="1:11" x14ac:dyDescent="0.3">
      <c r="C52" s="41">
        <v>44765.542173611109</v>
      </c>
      <c r="D52" s="42">
        <v>44765</v>
      </c>
      <c r="E52" s="32">
        <f t="shared" si="5"/>
        <v>44765.542173611109</v>
      </c>
      <c r="F52" s="33">
        <v>60.400001525878906</v>
      </c>
      <c r="G52" s="33">
        <v>10.854880332946777</v>
      </c>
      <c r="H52" s="33">
        <f t="shared" si="6"/>
        <v>11.02079</v>
      </c>
      <c r="I52" s="33">
        <f t="shared" si="7"/>
        <v>10.949209999999999</v>
      </c>
      <c r="J52" s="33">
        <f t="shared" si="8"/>
        <v>9.8277900000000002</v>
      </c>
      <c r="K52" s="33">
        <f t="shared" si="9"/>
        <v>9.7562099999999994</v>
      </c>
    </row>
    <row r="53" spans="1:11" x14ac:dyDescent="0.3">
      <c r="A53" t="s">
        <v>55</v>
      </c>
      <c r="B53" s="27">
        <f>+C53-C51</f>
        <v>2.5590277800802141E-5</v>
      </c>
      <c r="C53" s="29">
        <v>44765.542187592589</v>
      </c>
      <c r="D53" s="25">
        <v>44765</v>
      </c>
      <c r="E53" s="27">
        <f t="shared" si="5"/>
        <v>44765.542187592589</v>
      </c>
      <c r="F53">
        <v>60.400001525878906</v>
      </c>
      <c r="G53">
        <v>10.854880332946777</v>
      </c>
      <c r="H53">
        <f t="shared" si="6"/>
        <v>11.02079</v>
      </c>
      <c r="I53">
        <f t="shared" si="7"/>
        <v>10.949209999999999</v>
      </c>
      <c r="J53">
        <f t="shared" si="8"/>
        <v>9.8277900000000002</v>
      </c>
      <c r="K53">
        <f t="shared" si="9"/>
        <v>9.7562099999999994</v>
      </c>
    </row>
    <row r="54" spans="1:11" x14ac:dyDescent="0.3">
      <c r="C54" s="29">
        <v>44765.54220019676</v>
      </c>
      <c r="D54" s="25">
        <v>44765</v>
      </c>
      <c r="E54" s="27">
        <f t="shared" si="5"/>
        <v>44765.54220019676</v>
      </c>
      <c r="F54">
        <v>60.400001525878906</v>
      </c>
      <c r="G54">
        <v>10.515970230102539</v>
      </c>
      <c r="H54">
        <f t="shared" si="6"/>
        <v>11.02079</v>
      </c>
      <c r="I54">
        <f t="shared" si="7"/>
        <v>10.949209999999999</v>
      </c>
      <c r="J54">
        <f t="shared" si="8"/>
        <v>9.8277900000000002</v>
      </c>
      <c r="K54">
        <f t="shared" si="9"/>
        <v>9.7562099999999994</v>
      </c>
    </row>
    <row r="55" spans="1:11" x14ac:dyDescent="0.3">
      <c r="C55" s="29">
        <v>44765.542215196758</v>
      </c>
      <c r="D55" s="25">
        <v>44765</v>
      </c>
      <c r="E55" s="27">
        <f t="shared" si="5"/>
        <v>44765.542215196758</v>
      </c>
      <c r="F55">
        <v>60.400001525878906</v>
      </c>
      <c r="G55">
        <v>10.262160301208496</v>
      </c>
      <c r="H55">
        <f t="shared" si="6"/>
        <v>11.02079</v>
      </c>
      <c r="I55">
        <f t="shared" si="7"/>
        <v>10.949209999999999</v>
      </c>
      <c r="J55">
        <f t="shared" si="8"/>
        <v>9.8277900000000002</v>
      </c>
      <c r="K55">
        <f t="shared" si="9"/>
        <v>9.7562099999999994</v>
      </c>
    </row>
    <row r="56" spans="1:11" x14ac:dyDescent="0.3">
      <c r="C56" s="29">
        <v>44765.542226817131</v>
      </c>
      <c r="D56" s="25">
        <v>44765</v>
      </c>
      <c r="E56" s="27">
        <f t="shared" si="5"/>
        <v>44765.542226817131</v>
      </c>
      <c r="F56">
        <v>60.400001525878906</v>
      </c>
      <c r="G56">
        <v>9.9713001251220703</v>
      </c>
      <c r="H56">
        <f t="shared" si="6"/>
        <v>11.02079</v>
      </c>
      <c r="I56">
        <f t="shared" si="7"/>
        <v>10.949209999999999</v>
      </c>
      <c r="J56">
        <f t="shared" si="8"/>
        <v>9.8277900000000002</v>
      </c>
      <c r="K56">
        <f t="shared" si="9"/>
        <v>9.7562099999999994</v>
      </c>
    </row>
    <row r="57" spans="1:11" x14ac:dyDescent="0.3">
      <c r="B57" s="27"/>
      <c r="C57" s="50">
        <v>44765.542238414353</v>
      </c>
      <c r="D57" s="51">
        <v>44765</v>
      </c>
      <c r="E57" s="37">
        <f t="shared" si="5"/>
        <v>44765.542238414353</v>
      </c>
      <c r="F57" s="38">
        <v>60.400001525878906</v>
      </c>
      <c r="G57" s="38">
        <v>9.7747802734375</v>
      </c>
      <c r="H57" s="38">
        <f t="shared" si="6"/>
        <v>11.02079</v>
      </c>
      <c r="I57" s="38">
        <f t="shared" si="7"/>
        <v>10.949209999999999</v>
      </c>
      <c r="J57" s="38">
        <f t="shared" si="8"/>
        <v>9.8277900000000002</v>
      </c>
      <c r="K57" s="38">
        <f t="shared" si="9"/>
        <v>9.7562099999999994</v>
      </c>
    </row>
    <row r="58" spans="1:11" x14ac:dyDescent="0.3">
      <c r="C58" s="29">
        <v>44765.542250011575</v>
      </c>
      <c r="D58" s="25">
        <v>44765</v>
      </c>
      <c r="E58" s="27">
        <f t="shared" si="5"/>
        <v>44765.542250011575</v>
      </c>
      <c r="F58">
        <v>60.400001525878906</v>
      </c>
      <c r="G58">
        <v>9.7747802734375</v>
      </c>
      <c r="H58">
        <f t="shared" si="6"/>
        <v>11.02079</v>
      </c>
      <c r="I58">
        <f t="shared" si="7"/>
        <v>10.949209999999999</v>
      </c>
      <c r="J58">
        <f t="shared" si="8"/>
        <v>9.8277900000000002</v>
      </c>
      <c r="K58">
        <f t="shared" si="9"/>
        <v>9.7562099999999994</v>
      </c>
    </row>
    <row r="59" spans="1:11" x14ac:dyDescent="0.3">
      <c r="C59" s="29">
        <v>44765.542261608796</v>
      </c>
      <c r="D59" s="25">
        <v>44765</v>
      </c>
      <c r="E59" s="27">
        <f t="shared" si="5"/>
        <v>44765.542261608796</v>
      </c>
      <c r="F59">
        <v>60.400001525878906</v>
      </c>
      <c r="G59">
        <v>9.7351198196411133</v>
      </c>
      <c r="H59">
        <f t="shared" si="6"/>
        <v>11.02079</v>
      </c>
      <c r="I59">
        <f t="shared" si="7"/>
        <v>10.949209999999999</v>
      </c>
      <c r="J59">
        <f t="shared" si="8"/>
        <v>9.8277900000000002</v>
      </c>
      <c r="K59">
        <f t="shared" si="9"/>
        <v>9.7562099999999994</v>
      </c>
    </row>
    <row r="60" spans="1:11" x14ac:dyDescent="0.3">
      <c r="C60" s="29">
        <v>44765.542273217594</v>
      </c>
      <c r="D60" s="25">
        <v>44765</v>
      </c>
      <c r="E60" s="27">
        <f t="shared" si="5"/>
        <v>44765.542273217594</v>
      </c>
      <c r="F60">
        <v>60.400001525878906</v>
      </c>
      <c r="G60">
        <v>9.6444597244262695</v>
      </c>
      <c r="H60">
        <f t="shared" si="6"/>
        <v>11.02079</v>
      </c>
      <c r="I60">
        <f t="shared" si="7"/>
        <v>10.949209999999999</v>
      </c>
      <c r="J60">
        <f t="shared" si="8"/>
        <v>9.8277900000000002</v>
      </c>
      <c r="K60">
        <f t="shared" si="9"/>
        <v>9.7562099999999994</v>
      </c>
    </row>
    <row r="61" spans="1:11" x14ac:dyDescent="0.3">
      <c r="C61" s="29">
        <v>44765.542286319447</v>
      </c>
      <c r="D61" s="25">
        <v>44765</v>
      </c>
      <c r="E61" s="27">
        <f t="shared" si="5"/>
        <v>44765.542286319447</v>
      </c>
      <c r="F61">
        <v>60.400001525878906</v>
      </c>
      <c r="G61">
        <v>9.6909103393554688</v>
      </c>
      <c r="H61">
        <f t="shared" si="6"/>
        <v>11.02079</v>
      </c>
      <c r="I61">
        <f t="shared" si="7"/>
        <v>10.949209999999999</v>
      </c>
      <c r="J61">
        <f t="shared" si="8"/>
        <v>9.8277900000000002</v>
      </c>
      <c r="K61">
        <f t="shared" si="9"/>
        <v>9.7562099999999994</v>
      </c>
    </row>
    <row r="62" spans="1:11" x14ac:dyDescent="0.3">
      <c r="C62" s="29">
        <v>44765.542297928238</v>
      </c>
      <c r="D62" s="25">
        <v>44765</v>
      </c>
      <c r="E62" s="27">
        <f t="shared" si="5"/>
        <v>44765.542297928238</v>
      </c>
      <c r="F62">
        <v>60.400001525878906</v>
      </c>
      <c r="G62">
        <v>9.6909103393554688</v>
      </c>
      <c r="H62">
        <f t="shared" si="6"/>
        <v>11.02079</v>
      </c>
      <c r="I62">
        <f t="shared" si="7"/>
        <v>10.949209999999999</v>
      </c>
      <c r="J62">
        <f t="shared" si="8"/>
        <v>9.8277900000000002</v>
      </c>
      <c r="K62">
        <f t="shared" si="9"/>
        <v>9.7562099999999994</v>
      </c>
    </row>
    <row r="63" spans="1:11" x14ac:dyDescent="0.3">
      <c r="C63" s="29">
        <v>44765.542309525466</v>
      </c>
      <c r="D63" s="25">
        <v>44765</v>
      </c>
      <c r="E63" s="27">
        <f t="shared" si="5"/>
        <v>44765.542309525466</v>
      </c>
      <c r="F63">
        <v>60.400001525878906</v>
      </c>
      <c r="G63">
        <v>9.7315101623535156</v>
      </c>
      <c r="H63">
        <f t="shared" si="6"/>
        <v>11.02079</v>
      </c>
      <c r="I63">
        <f t="shared" si="7"/>
        <v>10.949209999999999</v>
      </c>
      <c r="J63">
        <f t="shared" si="8"/>
        <v>9.8277900000000002</v>
      </c>
      <c r="K63">
        <f t="shared" si="9"/>
        <v>9.7562099999999994</v>
      </c>
    </row>
    <row r="64" spans="1:11" x14ac:dyDescent="0.3">
      <c r="C64" s="29">
        <v>44765.542321134257</v>
      </c>
      <c r="D64" s="25">
        <v>44765</v>
      </c>
      <c r="E64" s="27">
        <f t="shared" si="5"/>
        <v>44765.542321134257</v>
      </c>
      <c r="F64">
        <v>60.400001525878906</v>
      </c>
      <c r="G64">
        <v>9.7528095245361328</v>
      </c>
      <c r="H64">
        <f t="shared" si="6"/>
        <v>11.02079</v>
      </c>
      <c r="I64">
        <f t="shared" si="7"/>
        <v>10.949209999999999</v>
      </c>
      <c r="J64">
        <f t="shared" si="8"/>
        <v>9.8277900000000002</v>
      </c>
      <c r="K64">
        <f t="shared" si="9"/>
        <v>9.7562099999999994</v>
      </c>
    </row>
    <row r="65" spans="1:11" x14ac:dyDescent="0.3">
      <c r="A65" t="s">
        <v>56</v>
      </c>
      <c r="B65" s="27">
        <f>+C65-C51</f>
        <v>1.720370419207029E-4</v>
      </c>
      <c r="C65" s="43">
        <v>44765.542334039354</v>
      </c>
      <c r="D65" s="44">
        <v>44765</v>
      </c>
      <c r="E65" s="34">
        <f t="shared" si="5"/>
        <v>44765.542334039354</v>
      </c>
      <c r="F65" s="35">
        <v>60.400001525878906</v>
      </c>
      <c r="G65" s="35">
        <v>9.7687101364135742</v>
      </c>
      <c r="H65" s="35">
        <f t="shared" si="6"/>
        <v>11.02079</v>
      </c>
      <c r="I65" s="35">
        <f t="shared" si="7"/>
        <v>10.949209999999999</v>
      </c>
      <c r="J65" s="35">
        <f t="shared" si="8"/>
        <v>9.8277900000000002</v>
      </c>
      <c r="K65" s="35">
        <f t="shared" si="9"/>
        <v>9.7562099999999994</v>
      </c>
    </row>
    <row r="66" spans="1:11" x14ac:dyDescent="0.3">
      <c r="C66" s="29">
        <v>44765.542345636575</v>
      </c>
      <c r="D66" s="25">
        <v>44765</v>
      </c>
      <c r="E66" s="27">
        <f t="shared" si="5"/>
        <v>44765.542345636575</v>
      </c>
      <c r="F66">
        <v>60.400001525878906</v>
      </c>
      <c r="G66">
        <v>9.7840499877929688</v>
      </c>
      <c r="H66">
        <f t="shared" si="6"/>
        <v>11.02079</v>
      </c>
      <c r="I66">
        <f t="shared" si="7"/>
        <v>10.949209999999999</v>
      </c>
      <c r="J66">
        <f t="shared" si="8"/>
        <v>9.8277900000000002</v>
      </c>
      <c r="K66">
        <f t="shared" si="9"/>
        <v>9.7562099999999994</v>
      </c>
    </row>
    <row r="67" spans="1:11" x14ac:dyDescent="0.3">
      <c r="C67" s="29">
        <v>44765.542357233797</v>
      </c>
      <c r="D67" s="25">
        <v>44765</v>
      </c>
      <c r="E67" s="27">
        <f t="shared" si="5"/>
        <v>44765.542357233797</v>
      </c>
      <c r="F67">
        <v>60.400001525878906</v>
      </c>
      <c r="G67">
        <v>9.7840499877929688</v>
      </c>
      <c r="H67">
        <f t="shared" si="6"/>
        <v>11.02079</v>
      </c>
      <c r="I67">
        <f t="shared" si="7"/>
        <v>10.949209999999999</v>
      </c>
      <c r="J67">
        <f t="shared" si="8"/>
        <v>9.8277900000000002</v>
      </c>
      <c r="K67">
        <f t="shared" si="9"/>
        <v>9.7562099999999994</v>
      </c>
    </row>
    <row r="68" spans="1:11" x14ac:dyDescent="0.3">
      <c r="C68" s="29">
        <v>44765.542371481482</v>
      </c>
      <c r="D68" s="25">
        <v>44765</v>
      </c>
      <c r="E68" s="27">
        <f t="shared" si="5"/>
        <v>44765.542371481482</v>
      </c>
      <c r="F68">
        <v>60.400001525878906</v>
      </c>
      <c r="G68">
        <v>9.7847795486450195</v>
      </c>
      <c r="H68">
        <f t="shared" si="6"/>
        <v>11.02079</v>
      </c>
      <c r="I68">
        <f t="shared" si="7"/>
        <v>10.949209999999999</v>
      </c>
      <c r="J68">
        <f t="shared" si="8"/>
        <v>9.8277900000000002</v>
      </c>
      <c r="K68">
        <f t="shared" si="9"/>
        <v>9.7562099999999994</v>
      </c>
    </row>
    <row r="69" spans="1:11" x14ac:dyDescent="0.3">
      <c r="C69" s="29">
        <v>44765.54238309028</v>
      </c>
      <c r="D69" s="25">
        <v>44765</v>
      </c>
      <c r="E69" s="27">
        <f t="shared" si="5"/>
        <v>44765.54238309028</v>
      </c>
      <c r="F69">
        <v>60.400001525878906</v>
      </c>
      <c r="G69">
        <v>9.7853298187255859</v>
      </c>
      <c r="H69">
        <f t="shared" si="6"/>
        <v>11.02079</v>
      </c>
      <c r="I69">
        <f t="shared" si="7"/>
        <v>10.949209999999999</v>
      </c>
      <c r="J69">
        <f t="shared" si="8"/>
        <v>9.8277900000000002</v>
      </c>
      <c r="K69">
        <f t="shared" si="9"/>
        <v>9.7562099999999994</v>
      </c>
    </row>
    <row r="70" spans="1:11" x14ac:dyDescent="0.3">
      <c r="C70" s="29"/>
      <c r="D70" s="25"/>
      <c r="E70" s="27"/>
    </row>
    <row r="71" spans="1:11" x14ac:dyDescent="0.3">
      <c r="C71" s="29"/>
      <c r="D71" s="25"/>
      <c r="E71" s="27"/>
    </row>
    <row r="73" spans="1:11" x14ac:dyDescent="0.3">
      <c r="D73" s="22"/>
      <c r="E73" s="23"/>
    </row>
    <row r="74" spans="1:11" x14ac:dyDescent="0.3">
      <c r="D74" t="s">
        <v>44</v>
      </c>
    </row>
    <row r="75" spans="1:11" x14ac:dyDescent="0.3">
      <c r="D75" t="s">
        <v>45</v>
      </c>
      <c r="E75" s="23"/>
    </row>
    <row r="77" spans="1:11" x14ac:dyDescent="0.3">
      <c r="C77" s="28" t="s">
        <v>41</v>
      </c>
      <c r="D77" s="21" t="s">
        <v>42</v>
      </c>
      <c r="E77" s="21" t="s">
        <v>38</v>
      </c>
      <c r="F77" s="21" t="s">
        <v>39</v>
      </c>
      <c r="G77" s="21" t="s">
        <v>40</v>
      </c>
      <c r="H77" s="63" t="s">
        <v>52</v>
      </c>
      <c r="I77" s="63"/>
      <c r="J77" s="21" t="s">
        <v>51</v>
      </c>
    </row>
    <row r="78" spans="1:11" x14ac:dyDescent="0.3">
      <c r="C78" s="29">
        <v>44765.542700740742</v>
      </c>
      <c r="D78" s="25">
        <v>44765</v>
      </c>
      <c r="E78" s="27">
        <f t="shared" ref="E78:E105" si="10">C78</f>
        <v>44765.542700740742</v>
      </c>
      <c r="F78">
        <v>60.400001525878906</v>
      </c>
      <c r="G78">
        <v>9.785090446472168</v>
      </c>
      <c r="H78" s="45">
        <f>9.792+0.03579</f>
        <v>9.8277900000000002</v>
      </c>
      <c r="I78" s="45">
        <f>9.792-0.03579</f>
        <v>9.7562099999999994</v>
      </c>
      <c r="J78" s="36">
        <f>8.599+0.03579</f>
        <v>8.6347900000000006</v>
      </c>
      <c r="K78" s="36">
        <f>8.599-0.03579</f>
        <v>8.5632099999999998</v>
      </c>
    </row>
    <row r="79" spans="1:11" x14ac:dyDescent="0.3">
      <c r="C79" s="29">
        <v>44765.542712349539</v>
      </c>
      <c r="D79" s="25">
        <v>44765</v>
      </c>
      <c r="E79" s="27">
        <f t="shared" si="10"/>
        <v>44765.542712349539</v>
      </c>
      <c r="F79">
        <v>60.400001525878906</v>
      </c>
      <c r="G79">
        <v>9.7847003936767578</v>
      </c>
      <c r="H79" s="45">
        <f t="shared" ref="H79:H105" si="11">9.792+0.03579</f>
        <v>9.8277900000000002</v>
      </c>
      <c r="I79" s="45">
        <f t="shared" ref="I79:I105" si="12">9.792-0.03579</f>
        <v>9.7562099999999994</v>
      </c>
      <c r="J79" s="36">
        <f t="shared" ref="J79:J105" si="13">8.599+0.03579</f>
        <v>8.6347900000000006</v>
      </c>
      <c r="K79" s="36">
        <f t="shared" ref="K79:K105" si="14">8.599-0.03579</f>
        <v>8.5632099999999998</v>
      </c>
    </row>
    <row r="80" spans="1:11" x14ac:dyDescent="0.3">
      <c r="C80" s="29">
        <v>44765.542723946761</v>
      </c>
      <c r="D80" s="25">
        <v>44765</v>
      </c>
      <c r="E80" s="27">
        <f t="shared" si="10"/>
        <v>44765.542723946761</v>
      </c>
      <c r="F80">
        <v>60.599998474121094</v>
      </c>
      <c r="G80">
        <v>9.7838401794433594</v>
      </c>
      <c r="H80" s="45">
        <f t="shared" si="11"/>
        <v>9.8277900000000002</v>
      </c>
      <c r="I80" s="45">
        <f t="shared" si="12"/>
        <v>9.7562099999999994</v>
      </c>
      <c r="J80" s="36">
        <f t="shared" si="13"/>
        <v>8.6347900000000006</v>
      </c>
      <c r="K80" s="36">
        <f t="shared" si="14"/>
        <v>8.5632099999999998</v>
      </c>
    </row>
    <row r="81" spans="1:11" x14ac:dyDescent="0.3">
      <c r="A81" t="s">
        <v>55</v>
      </c>
      <c r="B81" s="27">
        <f>+C81-C80</f>
        <v>1.160879764938727E-5</v>
      </c>
      <c r="C81" s="41">
        <v>44765.542735555558</v>
      </c>
      <c r="D81" s="42">
        <v>44765</v>
      </c>
      <c r="E81" s="32">
        <f t="shared" si="10"/>
        <v>44765.542735555558</v>
      </c>
      <c r="F81" s="33">
        <v>60.599998474121094</v>
      </c>
      <c r="G81" s="33">
        <v>9.5807304382324219</v>
      </c>
      <c r="H81" s="46">
        <f t="shared" si="11"/>
        <v>9.8277900000000002</v>
      </c>
      <c r="I81" s="46">
        <f t="shared" si="12"/>
        <v>9.7562099999999994</v>
      </c>
      <c r="J81" s="47">
        <f t="shared" si="13"/>
        <v>8.6347900000000006</v>
      </c>
      <c r="K81" s="47">
        <f t="shared" si="14"/>
        <v>8.5632099999999998</v>
      </c>
    </row>
    <row r="82" spans="1:11" x14ac:dyDescent="0.3">
      <c r="C82" s="50">
        <v>44765.542747164349</v>
      </c>
      <c r="D82" s="51">
        <v>44765</v>
      </c>
      <c r="E82" s="37">
        <f t="shared" si="10"/>
        <v>44765.542747164349</v>
      </c>
      <c r="F82" s="38">
        <v>60.599998474121094</v>
      </c>
      <c r="G82" s="38">
        <v>9.5807304382324219</v>
      </c>
      <c r="H82" s="45">
        <f t="shared" si="11"/>
        <v>9.8277900000000002</v>
      </c>
      <c r="I82" s="45">
        <f t="shared" si="12"/>
        <v>9.7562099999999994</v>
      </c>
      <c r="J82" s="36">
        <f t="shared" si="13"/>
        <v>8.6347900000000006</v>
      </c>
      <c r="K82" s="36">
        <f t="shared" si="14"/>
        <v>8.5632099999999998</v>
      </c>
    </row>
    <row r="83" spans="1:11" x14ac:dyDescent="0.3">
      <c r="B83" s="27"/>
      <c r="C83" s="50">
        <v>44765.542754629627</v>
      </c>
      <c r="D83" s="51">
        <v>44765</v>
      </c>
      <c r="E83" s="37">
        <f t="shared" si="10"/>
        <v>44765.542754629627</v>
      </c>
      <c r="F83" s="38">
        <v>60.599998474121094</v>
      </c>
      <c r="G83" s="38">
        <v>9.0886297225952148</v>
      </c>
      <c r="H83" s="45">
        <f t="shared" si="11"/>
        <v>9.8277900000000002</v>
      </c>
      <c r="I83" s="45">
        <f t="shared" si="12"/>
        <v>9.7562099999999994</v>
      </c>
      <c r="J83" s="36">
        <f t="shared" si="13"/>
        <v>8.6347900000000006</v>
      </c>
      <c r="K83" s="36">
        <f t="shared" si="14"/>
        <v>8.5632099999999998</v>
      </c>
    </row>
    <row r="84" spans="1:11" x14ac:dyDescent="0.3">
      <c r="B84" s="27"/>
      <c r="C84" s="50">
        <v>44765.542763912039</v>
      </c>
      <c r="D84" s="51">
        <v>44765</v>
      </c>
      <c r="E84" s="37">
        <f t="shared" si="10"/>
        <v>44765.542763912039</v>
      </c>
      <c r="F84" s="38">
        <v>60.599998474121094</v>
      </c>
      <c r="G84" s="38">
        <v>9.0886297225952148</v>
      </c>
      <c r="H84" s="45">
        <f t="shared" si="11"/>
        <v>9.8277900000000002</v>
      </c>
      <c r="I84" s="45">
        <f t="shared" si="12"/>
        <v>9.7562099999999994</v>
      </c>
      <c r="J84" s="36">
        <f t="shared" si="13"/>
        <v>8.6347900000000006</v>
      </c>
      <c r="K84" s="36">
        <f t="shared" si="14"/>
        <v>8.5632099999999998</v>
      </c>
    </row>
    <row r="85" spans="1:11" x14ac:dyDescent="0.3">
      <c r="B85" s="27"/>
      <c r="C85" s="50">
        <v>44765.542770370368</v>
      </c>
      <c r="D85" s="51">
        <v>44765</v>
      </c>
      <c r="E85" s="37">
        <f t="shared" si="10"/>
        <v>44765.542770370368</v>
      </c>
      <c r="F85" s="38">
        <v>60.599998474121094</v>
      </c>
      <c r="G85" s="38">
        <v>8.8145999908447266</v>
      </c>
      <c r="H85" s="45">
        <f t="shared" si="11"/>
        <v>9.8277900000000002</v>
      </c>
      <c r="I85" s="45">
        <f t="shared" si="12"/>
        <v>9.7562099999999994</v>
      </c>
      <c r="J85" s="36">
        <f t="shared" si="13"/>
        <v>8.6347900000000006</v>
      </c>
      <c r="K85" s="36">
        <f t="shared" si="14"/>
        <v>8.5632099999999998</v>
      </c>
    </row>
    <row r="86" spans="1:11" x14ac:dyDescent="0.3">
      <c r="C86" s="50">
        <v>44765.54278541667</v>
      </c>
      <c r="D86" s="51">
        <v>44765</v>
      </c>
      <c r="E86" s="37">
        <f t="shared" si="10"/>
        <v>44765.54278541667</v>
      </c>
      <c r="F86" s="38">
        <v>60.599998474121094</v>
      </c>
      <c r="G86" s="38">
        <v>8.8145999908447266</v>
      </c>
      <c r="H86" s="45">
        <f t="shared" si="11"/>
        <v>9.8277900000000002</v>
      </c>
      <c r="I86" s="45">
        <f t="shared" si="12"/>
        <v>9.7562099999999994</v>
      </c>
      <c r="J86" s="36">
        <f t="shared" si="13"/>
        <v>8.6347900000000006</v>
      </c>
      <c r="K86" s="36">
        <f t="shared" si="14"/>
        <v>8.5632099999999998</v>
      </c>
    </row>
    <row r="87" spans="1:11" x14ac:dyDescent="0.3">
      <c r="C87" s="50">
        <v>44765.54279702546</v>
      </c>
      <c r="D87" s="51">
        <v>44765</v>
      </c>
      <c r="E87" s="37">
        <f t="shared" si="10"/>
        <v>44765.54279702546</v>
      </c>
      <c r="F87" s="38">
        <v>60.599998474121094</v>
      </c>
      <c r="G87" s="38">
        <v>8.6580896377563477</v>
      </c>
      <c r="H87" s="45">
        <f t="shared" si="11"/>
        <v>9.8277900000000002</v>
      </c>
      <c r="I87" s="45">
        <f t="shared" si="12"/>
        <v>9.7562099999999994</v>
      </c>
      <c r="J87" s="36">
        <f t="shared" si="13"/>
        <v>8.6347900000000006</v>
      </c>
      <c r="K87" s="36">
        <f t="shared" si="14"/>
        <v>8.5632099999999998</v>
      </c>
    </row>
    <row r="88" spans="1:11" x14ac:dyDescent="0.3">
      <c r="B88" s="27"/>
      <c r="C88" s="50">
        <v>44765.54280894676</v>
      </c>
      <c r="D88" s="51">
        <v>44765</v>
      </c>
      <c r="E88" s="37">
        <f t="shared" si="10"/>
        <v>44765.54280894676</v>
      </c>
      <c r="F88" s="38">
        <v>60.599998474121094</v>
      </c>
      <c r="G88" s="38">
        <v>8.6223897933959961</v>
      </c>
      <c r="H88" s="57">
        <f t="shared" si="11"/>
        <v>9.8277900000000002</v>
      </c>
      <c r="I88" s="57">
        <f t="shared" si="12"/>
        <v>9.7562099999999994</v>
      </c>
      <c r="J88" s="58">
        <f t="shared" si="13"/>
        <v>8.6347900000000006</v>
      </c>
      <c r="K88" s="58">
        <f t="shared" si="14"/>
        <v>8.5632099999999998</v>
      </c>
    </row>
    <row r="89" spans="1:11" x14ac:dyDescent="0.3">
      <c r="C89" s="29">
        <v>44765.542820555558</v>
      </c>
      <c r="D89" s="25">
        <v>44765</v>
      </c>
      <c r="E89" s="27">
        <f t="shared" si="10"/>
        <v>44765.542820555558</v>
      </c>
      <c r="F89">
        <v>60.599998474121094</v>
      </c>
      <c r="G89">
        <v>8.513850212097168</v>
      </c>
      <c r="H89" s="45">
        <f t="shared" si="11"/>
        <v>9.8277900000000002</v>
      </c>
      <c r="I89" s="45">
        <f t="shared" si="12"/>
        <v>9.7562099999999994</v>
      </c>
      <c r="J89" s="36">
        <f t="shared" si="13"/>
        <v>8.6347900000000006</v>
      </c>
      <c r="K89" s="36">
        <f t="shared" si="14"/>
        <v>8.5632099999999998</v>
      </c>
    </row>
    <row r="90" spans="1:11" x14ac:dyDescent="0.3">
      <c r="C90" s="29">
        <v>44765.54283215278</v>
      </c>
      <c r="D90" s="25">
        <v>44765</v>
      </c>
      <c r="E90" s="27">
        <f t="shared" si="10"/>
        <v>44765.54283215278</v>
      </c>
      <c r="F90">
        <v>60.599998474121094</v>
      </c>
      <c r="G90">
        <v>8.5066995620727539</v>
      </c>
      <c r="H90" s="45">
        <f t="shared" si="11"/>
        <v>9.8277900000000002</v>
      </c>
      <c r="I90" s="45">
        <f t="shared" si="12"/>
        <v>9.7562099999999994</v>
      </c>
      <c r="J90" s="36">
        <f t="shared" si="13"/>
        <v>8.6347900000000006</v>
      </c>
      <c r="K90" s="36">
        <f t="shared" si="14"/>
        <v>8.5632099999999998</v>
      </c>
    </row>
    <row r="91" spans="1:11" x14ac:dyDescent="0.3">
      <c r="C91" s="29">
        <v>44765.542843750001</v>
      </c>
      <c r="D91" s="25">
        <v>44765</v>
      </c>
      <c r="E91" s="27">
        <f t="shared" si="10"/>
        <v>44765.542843750001</v>
      </c>
      <c r="F91">
        <v>60.599998474121094</v>
      </c>
      <c r="G91">
        <v>8.5066995620727539</v>
      </c>
      <c r="H91" s="45">
        <f t="shared" si="11"/>
        <v>9.8277900000000002</v>
      </c>
      <c r="I91" s="45">
        <f t="shared" si="12"/>
        <v>9.7562099999999994</v>
      </c>
      <c r="J91" s="36">
        <f t="shared" si="13"/>
        <v>8.6347900000000006</v>
      </c>
      <c r="K91" s="36">
        <f t="shared" si="14"/>
        <v>8.5632099999999998</v>
      </c>
    </row>
    <row r="92" spans="1:11" x14ac:dyDescent="0.3">
      <c r="A92" t="s">
        <v>56</v>
      </c>
      <c r="B92" s="27">
        <f>+C92-C80</f>
        <v>1.3140046212356538E-4</v>
      </c>
      <c r="C92" s="43">
        <v>44765.542855347223</v>
      </c>
      <c r="D92" s="44">
        <v>44765</v>
      </c>
      <c r="E92" s="34">
        <f t="shared" si="10"/>
        <v>44765.542855347223</v>
      </c>
      <c r="F92" s="35">
        <v>60.599998474121094</v>
      </c>
      <c r="G92" s="35">
        <v>8.5478296279907227</v>
      </c>
      <c r="H92" s="48">
        <f t="shared" si="11"/>
        <v>9.8277900000000002</v>
      </c>
      <c r="I92" s="48">
        <f t="shared" si="12"/>
        <v>9.7562099999999994</v>
      </c>
      <c r="J92" s="49">
        <f t="shared" si="13"/>
        <v>8.6347900000000006</v>
      </c>
      <c r="K92" s="49">
        <f t="shared" si="14"/>
        <v>8.5632099999999998</v>
      </c>
    </row>
    <row r="93" spans="1:11" x14ac:dyDescent="0.3">
      <c r="C93" s="29">
        <v>44765.542866956021</v>
      </c>
      <c r="D93" s="25">
        <v>44765</v>
      </c>
      <c r="E93" s="27">
        <f t="shared" si="10"/>
        <v>44765.542866956021</v>
      </c>
      <c r="F93">
        <v>60.599998474121094</v>
      </c>
      <c r="G93">
        <v>8.5739498138427734</v>
      </c>
      <c r="H93" s="45">
        <f t="shared" si="11"/>
        <v>9.8277900000000002</v>
      </c>
      <c r="I93" s="45">
        <f t="shared" si="12"/>
        <v>9.7562099999999994</v>
      </c>
      <c r="J93" s="36">
        <f t="shared" si="13"/>
        <v>8.6347900000000006</v>
      </c>
      <c r="K93" s="36">
        <f t="shared" si="14"/>
        <v>8.5632099999999998</v>
      </c>
    </row>
    <row r="94" spans="1:11" x14ac:dyDescent="0.3">
      <c r="C94" s="29">
        <v>44765.542878564818</v>
      </c>
      <c r="D94" s="25">
        <v>44765</v>
      </c>
      <c r="E94" s="27">
        <f t="shared" si="10"/>
        <v>44765.542878564818</v>
      </c>
      <c r="F94">
        <v>60.599998474121094</v>
      </c>
      <c r="G94">
        <v>8.5739498138427734</v>
      </c>
      <c r="H94" s="45">
        <f t="shared" si="11"/>
        <v>9.8277900000000002</v>
      </c>
      <c r="I94" s="45">
        <f t="shared" si="12"/>
        <v>9.7562099999999994</v>
      </c>
      <c r="J94" s="36">
        <f t="shared" si="13"/>
        <v>8.6347900000000006</v>
      </c>
      <c r="K94" s="36">
        <f t="shared" si="14"/>
        <v>8.5632099999999998</v>
      </c>
    </row>
    <row r="95" spans="1:11" x14ac:dyDescent="0.3">
      <c r="C95" s="29">
        <v>44765.54289016204</v>
      </c>
      <c r="D95" s="25">
        <v>44765</v>
      </c>
      <c r="E95" s="27">
        <f t="shared" si="10"/>
        <v>44765.54289016204</v>
      </c>
      <c r="F95">
        <v>60.599998474121094</v>
      </c>
      <c r="G95">
        <v>8.6056699752807617</v>
      </c>
      <c r="H95" s="45">
        <f t="shared" si="11"/>
        <v>9.8277900000000002</v>
      </c>
      <c r="I95" s="45">
        <f t="shared" si="12"/>
        <v>9.7562099999999994</v>
      </c>
      <c r="J95" s="36">
        <f t="shared" si="13"/>
        <v>8.6347900000000006</v>
      </c>
      <c r="K95" s="36">
        <f t="shared" si="14"/>
        <v>8.5632099999999998</v>
      </c>
    </row>
    <row r="96" spans="1:11" x14ac:dyDescent="0.3">
      <c r="C96" s="29">
        <v>44765.54290177083</v>
      </c>
      <c r="D96" s="25">
        <v>44765</v>
      </c>
      <c r="E96" s="27">
        <f t="shared" si="10"/>
        <v>44765.54290177083</v>
      </c>
      <c r="F96">
        <v>60.599998474121094</v>
      </c>
      <c r="G96">
        <v>8.5956897735595703</v>
      </c>
      <c r="H96" s="45">
        <f t="shared" si="11"/>
        <v>9.8277900000000002</v>
      </c>
      <c r="I96" s="45">
        <f t="shared" si="12"/>
        <v>9.7562099999999994</v>
      </c>
      <c r="J96" s="36">
        <f t="shared" si="13"/>
        <v>8.6347900000000006</v>
      </c>
      <c r="K96" s="36">
        <f t="shared" si="14"/>
        <v>8.5632099999999998</v>
      </c>
    </row>
    <row r="97" spans="3:11" x14ac:dyDescent="0.3">
      <c r="C97" s="29">
        <v>44765.542913368059</v>
      </c>
      <c r="D97" s="25">
        <v>44765</v>
      </c>
      <c r="E97" s="27">
        <f t="shared" si="10"/>
        <v>44765.542913368059</v>
      </c>
      <c r="F97">
        <v>60.599998474121094</v>
      </c>
      <c r="G97">
        <v>8.5960798263549805</v>
      </c>
      <c r="H97" s="45">
        <f t="shared" si="11"/>
        <v>9.8277900000000002</v>
      </c>
      <c r="I97" s="45">
        <f t="shared" si="12"/>
        <v>9.7562099999999994</v>
      </c>
      <c r="J97" s="36">
        <f t="shared" si="13"/>
        <v>8.6347900000000006</v>
      </c>
      <c r="K97" s="36">
        <f t="shared" si="14"/>
        <v>8.5632099999999998</v>
      </c>
    </row>
    <row r="98" spans="3:11" x14ac:dyDescent="0.3">
      <c r="C98" s="29">
        <v>44765.542924965281</v>
      </c>
      <c r="D98" s="25">
        <v>44765</v>
      </c>
      <c r="E98" s="27">
        <f t="shared" si="10"/>
        <v>44765.542924965281</v>
      </c>
      <c r="F98">
        <v>60.599998474121094</v>
      </c>
      <c r="G98">
        <v>8.5960798263549805</v>
      </c>
      <c r="H98" s="45">
        <f t="shared" si="11"/>
        <v>9.8277900000000002</v>
      </c>
      <c r="I98" s="45">
        <f t="shared" si="12"/>
        <v>9.7562099999999994</v>
      </c>
      <c r="J98" s="36">
        <f t="shared" si="13"/>
        <v>8.6347900000000006</v>
      </c>
      <c r="K98" s="36">
        <f t="shared" si="14"/>
        <v>8.5632099999999998</v>
      </c>
    </row>
    <row r="99" spans="3:11" x14ac:dyDescent="0.3">
      <c r="C99" s="29">
        <v>44765.542936562502</v>
      </c>
      <c r="D99" s="25">
        <v>44765</v>
      </c>
      <c r="E99" s="27">
        <f t="shared" si="10"/>
        <v>44765.542936562502</v>
      </c>
      <c r="F99">
        <v>60.599998474121094</v>
      </c>
      <c r="G99">
        <v>8.5960798263549805</v>
      </c>
      <c r="H99" s="45">
        <f t="shared" si="11"/>
        <v>9.8277900000000002</v>
      </c>
      <c r="I99" s="45">
        <f t="shared" si="12"/>
        <v>9.7562099999999994</v>
      </c>
      <c r="J99" s="36">
        <f t="shared" si="13"/>
        <v>8.6347900000000006</v>
      </c>
      <c r="K99" s="36">
        <f t="shared" si="14"/>
        <v>8.5632099999999998</v>
      </c>
    </row>
    <row r="100" spans="3:11" x14ac:dyDescent="0.3">
      <c r="C100" s="29">
        <v>44765.542948171293</v>
      </c>
      <c r="D100" s="25">
        <v>44765</v>
      </c>
      <c r="E100" s="27">
        <f t="shared" si="10"/>
        <v>44765.542948171293</v>
      </c>
      <c r="F100">
        <v>60.599998474121094</v>
      </c>
      <c r="G100">
        <v>8.5955696105957031</v>
      </c>
      <c r="H100" s="45">
        <f t="shared" si="11"/>
        <v>9.8277900000000002</v>
      </c>
      <c r="I100" s="45">
        <f t="shared" si="12"/>
        <v>9.7562099999999994</v>
      </c>
      <c r="J100" s="36">
        <f t="shared" si="13"/>
        <v>8.6347900000000006</v>
      </c>
      <c r="K100" s="36">
        <f t="shared" si="14"/>
        <v>8.5632099999999998</v>
      </c>
    </row>
    <row r="101" spans="3:11" x14ac:dyDescent="0.3">
      <c r="C101" s="29">
        <v>44765.542959768522</v>
      </c>
      <c r="D101" s="25">
        <v>44765</v>
      </c>
      <c r="E101" s="27">
        <f t="shared" si="10"/>
        <v>44765.542959768522</v>
      </c>
      <c r="F101">
        <v>60.599998474121094</v>
      </c>
      <c r="G101">
        <v>8.5958900451660156</v>
      </c>
      <c r="H101" s="45">
        <f t="shared" si="11"/>
        <v>9.8277900000000002</v>
      </c>
      <c r="I101" s="45">
        <f t="shared" si="12"/>
        <v>9.7562099999999994</v>
      </c>
      <c r="J101" s="36">
        <f t="shared" si="13"/>
        <v>8.6347900000000006</v>
      </c>
      <c r="K101" s="36">
        <f t="shared" si="14"/>
        <v>8.5632099999999998</v>
      </c>
    </row>
    <row r="102" spans="3:11" x14ac:dyDescent="0.3">
      <c r="C102" s="29">
        <v>44765.542971365743</v>
      </c>
      <c r="D102" s="25">
        <v>44765</v>
      </c>
      <c r="E102" s="27">
        <f t="shared" si="10"/>
        <v>44765.542971365743</v>
      </c>
      <c r="F102">
        <v>60.599998474121094</v>
      </c>
      <c r="G102">
        <v>8.5958900451660156</v>
      </c>
      <c r="H102" s="45">
        <f t="shared" si="11"/>
        <v>9.8277900000000002</v>
      </c>
      <c r="I102" s="45">
        <f t="shared" si="12"/>
        <v>9.7562099999999994</v>
      </c>
      <c r="J102" s="36">
        <f t="shared" si="13"/>
        <v>8.6347900000000006</v>
      </c>
      <c r="K102" s="36">
        <f t="shared" si="14"/>
        <v>8.5632099999999998</v>
      </c>
    </row>
    <row r="103" spans="3:11" x14ac:dyDescent="0.3">
      <c r="C103" s="29">
        <v>44765.542982974534</v>
      </c>
      <c r="D103" s="25">
        <v>44765</v>
      </c>
      <c r="E103" s="27">
        <f t="shared" si="10"/>
        <v>44765.542982974534</v>
      </c>
      <c r="F103">
        <v>60.599998474121094</v>
      </c>
      <c r="G103">
        <v>8.5956497192382813</v>
      </c>
      <c r="H103" s="45">
        <f t="shared" si="11"/>
        <v>9.8277900000000002</v>
      </c>
      <c r="I103" s="45">
        <f t="shared" si="12"/>
        <v>9.7562099999999994</v>
      </c>
      <c r="J103" s="36">
        <f t="shared" si="13"/>
        <v>8.6347900000000006</v>
      </c>
      <c r="K103" s="36">
        <f t="shared" si="14"/>
        <v>8.5632099999999998</v>
      </c>
    </row>
    <row r="104" spans="3:11" x14ac:dyDescent="0.3">
      <c r="C104" s="29">
        <v>44765.542994571762</v>
      </c>
      <c r="D104" s="25">
        <v>44765</v>
      </c>
      <c r="E104" s="27">
        <f t="shared" si="10"/>
        <v>44765.542994571762</v>
      </c>
      <c r="F104">
        <v>60.599998474121094</v>
      </c>
      <c r="G104">
        <v>8.5953702926635742</v>
      </c>
      <c r="H104" s="45">
        <f t="shared" si="11"/>
        <v>9.8277900000000002</v>
      </c>
      <c r="I104" s="45">
        <f t="shared" si="12"/>
        <v>9.7562099999999994</v>
      </c>
      <c r="J104" s="36">
        <f t="shared" si="13"/>
        <v>8.6347900000000006</v>
      </c>
      <c r="K104" s="36">
        <f t="shared" si="14"/>
        <v>8.5632099999999998</v>
      </c>
    </row>
    <row r="105" spans="3:11" x14ac:dyDescent="0.3">
      <c r="C105" s="29">
        <v>44765.543007094908</v>
      </c>
      <c r="D105" s="25">
        <v>44765</v>
      </c>
      <c r="E105" s="27">
        <f t="shared" si="10"/>
        <v>44765.543007094908</v>
      </c>
      <c r="F105">
        <v>60.599998474121094</v>
      </c>
      <c r="G105">
        <v>8.5959196090698242</v>
      </c>
      <c r="H105" s="45">
        <f t="shared" si="11"/>
        <v>9.8277900000000002</v>
      </c>
      <c r="I105" s="45">
        <f t="shared" si="12"/>
        <v>9.7562099999999994</v>
      </c>
      <c r="J105" s="36">
        <f t="shared" si="13"/>
        <v>8.6347900000000006</v>
      </c>
      <c r="K105" s="36">
        <f t="shared" si="14"/>
        <v>8.5632099999999998</v>
      </c>
    </row>
    <row r="106" spans="3:11" x14ac:dyDescent="0.3">
      <c r="C106" s="29"/>
      <c r="D106" s="25"/>
      <c r="E106" s="27"/>
      <c r="H106" s="45"/>
      <c r="I106" s="45"/>
      <c r="J106" s="36"/>
      <c r="K106" s="36"/>
    </row>
    <row r="107" spans="3:11" x14ac:dyDescent="0.3">
      <c r="C107" s="29"/>
      <c r="D107" s="25"/>
      <c r="E107" s="27"/>
      <c r="H107" s="45"/>
      <c r="I107" s="45"/>
      <c r="J107" s="36"/>
      <c r="K107" s="36"/>
    </row>
    <row r="110" spans="3:11" x14ac:dyDescent="0.3">
      <c r="D110" t="s">
        <v>44</v>
      </c>
    </row>
    <row r="111" spans="3:11" x14ac:dyDescent="0.3">
      <c r="D111" t="s">
        <v>46</v>
      </c>
    </row>
    <row r="112" spans="3:11" x14ac:dyDescent="0.3">
      <c r="C112" s="28" t="s">
        <v>41</v>
      </c>
      <c r="D112" s="21" t="s">
        <v>42</v>
      </c>
      <c r="E112" s="21" t="s">
        <v>38</v>
      </c>
      <c r="F112" s="21" t="s">
        <v>39</v>
      </c>
      <c r="G112" s="21" t="s">
        <v>40</v>
      </c>
      <c r="H112" s="63" t="s">
        <v>52</v>
      </c>
      <c r="I112" s="63"/>
      <c r="J112" s="21" t="s">
        <v>51</v>
      </c>
    </row>
    <row r="113" spans="1:11" x14ac:dyDescent="0.3">
      <c r="C113" s="29">
        <v>44765.543652233799</v>
      </c>
      <c r="D113" s="25">
        <v>44765</v>
      </c>
      <c r="E113" s="27">
        <f t="shared" ref="E113:E131" si="15">C113</f>
        <v>44765.543652233799</v>
      </c>
      <c r="F113">
        <v>60.599998474121094</v>
      </c>
      <c r="G113">
        <v>8.5998802185058594</v>
      </c>
      <c r="H113">
        <f>8.599+0.03582</f>
        <v>8.6348199999999995</v>
      </c>
      <c r="I113">
        <f>8.599-0.03582</f>
        <v>8.5631800000000009</v>
      </c>
      <c r="J113">
        <f>7.405+0.03582</f>
        <v>7.4408200000000004</v>
      </c>
      <c r="K113">
        <f>7.405-0.03582</f>
        <v>7.3691800000000001</v>
      </c>
    </row>
    <row r="114" spans="1:11" x14ac:dyDescent="0.3">
      <c r="C114" s="29">
        <v>44765.54366383102</v>
      </c>
      <c r="D114" s="25">
        <v>44765</v>
      </c>
      <c r="E114" s="27">
        <f t="shared" si="15"/>
        <v>44765.54366383102</v>
      </c>
      <c r="F114">
        <v>60.599998474121094</v>
      </c>
      <c r="G114">
        <v>8.600529670715332</v>
      </c>
      <c r="H114">
        <f t="shared" ref="H114:H131" si="16">8.599+0.03582</f>
        <v>8.6348199999999995</v>
      </c>
      <c r="I114">
        <f t="shared" ref="I114:I131" si="17">8.599-0.03582</f>
        <v>8.5631800000000009</v>
      </c>
      <c r="J114">
        <f t="shared" ref="J114:J131" si="18">7.405+0.03582</f>
        <v>7.4408200000000004</v>
      </c>
      <c r="K114">
        <f t="shared" ref="K114:K131" si="19">7.405-0.03582</f>
        <v>7.3691800000000001</v>
      </c>
    </row>
    <row r="115" spans="1:11" x14ac:dyDescent="0.3">
      <c r="C115" s="29">
        <v>44765.543675416666</v>
      </c>
      <c r="D115" s="25">
        <v>44765</v>
      </c>
      <c r="E115" s="27">
        <f t="shared" si="15"/>
        <v>44765.543675416666</v>
      </c>
      <c r="F115">
        <v>60.799999237060547</v>
      </c>
      <c r="G115">
        <v>8.602569580078125</v>
      </c>
      <c r="H115">
        <f t="shared" si="16"/>
        <v>8.6348199999999995</v>
      </c>
      <c r="I115">
        <f t="shared" si="17"/>
        <v>8.5631800000000009</v>
      </c>
      <c r="J115">
        <f t="shared" si="18"/>
        <v>7.4408200000000004</v>
      </c>
      <c r="K115">
        <f t="shared" si="19"/>
        <v>7.3691800000000001</v>
      </c>
    </row>
    <row r="116" spans="1:11" x14ac:dyDescent="0.3">
      <c r="A116" t="s">
        <v>55</v>
      </c>
      <c r="B116" s="27">
        <f>+C116-C115</f>
        <v>1.1597221600823104E-5</v>
      </c>
      <c r="C116" s="41">
        <v>44765.543687013887</v>
      </c>
      <c r="D116" s="42">
        <v>44765</v>
      </c>
      <c r="E116" s="32">
        <f t="shared" si="15"/>
        <v>44765.543687013887</v>
      </c>
      <c r="F116" s="33">
        <v>60.799999237060547</v>
      </c>
      <c r="G116" s="33">
        <v>8.1922903060913086</v>
      </c>
      <c r="H116" s="33">
        <f t="shared" si="16"/>
        <v>8.6348199999999995</v>
      </c>
      <c r="I116" s="33">
        <f t="shared" si="17"/>
        <v>8.5631800000000009</v>
      </c>
      <c r="J116" s="33">
        <f t="shared" si="18"/>
        <v>7.4408200000000004</v>
      </c>
      <c r="K116" s="33">
        <f t="shared" si="19"/>
        <v>7.3691800000000001</v>
      </c>
    </row>
    <row r="117" spans="1:11" x14ac:dyDescent="0.3">
      <c r="C117" s="29">
        <v>44765.543698611109</v>
      </c>
      <c r="D117" s="25">
        <v>44765</v>
      </c>
      <c r="E117" s="27">
        <f t="shared" si="15"/>
        <v>44765.543698611109</v>
      </c>
      <c r="F117">
        <v>60.799999237060547</v>
      </c>
      <c r="G117">
        <v>8.1922903060913086</v>
      </c>
      <c r="H117">
        <f t="shared" si="16"/>
        <v>8.6348199999999995</v>
      </c>
      <c r="I117">
        <f t="shared" si="17"/>
        <v>8.5631800000000009</v>
      </c>
      <c r="J117">
        <f t="shared" si="18"/>
        <v>7.4408200000000004</v>
      </c>
      <c r="K117">
        <f t="shared" si="19"/>
        <v>7.3691800000000001</v>
      </c>
    </row>
    <row r="118" spans="1:11" x14ac:dyDescent="0.3">
      <c r="B118" s="27"/>
      <c r="C118" s="29">
        <v>44765.543710219907</v>
      </c>
      <c r="D118" s="25">
        <v>44765</v>
      </c>
      <c r="E118" s="27">
        <f t="shared" si="15"/>
        <v>44765.543710219907</v>
      </c>
      <c r="F118">
        <v>60.799999237060547</v>
      </c>
      <c r="G118">
        <v>7.8476300239562988</v>
      </c>
      <c r="H118">
        <f t="shared" si="16"/>
        <v>8.6348199999999995</v>
      </c>
      <c r="I118">
        <f t="shared" si="17"/>
        <v>8.5631800000000009</v>
      </c>
      <c r="J118">
        <f t="shared" si="18"/>
        <v>7.4408200000000004</v>
      </c>
      <c r="K118">
        <f t="shared" si="19"/>
        <v>7.3691800000000001</v>
      </c>
    </row>
    <row r="119" spans="1:11" x14ac:dyDescent="0.3">
      <c r="B119" s="27"/>
      <c r="C119" s="29">
        <v>44765.543721817128</v>
      </c>
      <c r="D119" s="25">
        <v>44765</v>
      </c>
      <c r="E119" s="27">
        <f t="shared" si="15"/>
        <v>44765.543721817128</v>
      </c>
      <c r="F119">
        <v>60.799999237060547</v>
      </c>
      <c r="G119">
        <v>7.4665799140930176</v>
      </c>
      <c r="H119">
        <f t="shared" si="16"/>
        <v>8.6348199999999995</v>
      </c>
      <c r="I119">
        <f t="shared" si="17"/>
        <v>8.5631800000000009</v>
      </c>
      <c r="J119">
        <f t="shared" si="18"/>
        <v>7.4408200000000004</v>
      </c>
      <c r="K119">
        <f t="shared" si="19"/>
        <v>7.3691800000000001</v>
      </c>
    </row>
    <row r="120" spans="1:11" x14ac:dyDescent="0.3">
      <c r="A120" t="s">
        <v>56</v>
      </c>
      <c r="B120" s="27">
        <f>+C120-C115</f>
        <v>5.7997684052679688E-5</v>
      </c>
      <c r="C120" s="43">
        <v>44765.54373341435</v>
      </c>
      <c r="D120" s="44">
        <v>44765</v>
      </c>
      <c r="E120" s="34">
        <f t="shared" si="15"/>
        <v>44765.54373341435</v>
      </c>
      <c r="F120" s="35">
        <v>60.799999237060547</v>
      </c>
      <c r="G120" s="35">
        <v>7.3578500747680664</v>
      </c>
      <c r="H120" s="35">
        <f t="shared" si="16"/>
        <v>8.6348199999999995</v>
      </c>
      <c r="I120" s="35">
        <f t="shared" si="17"/>
        <v>8.5631800000000009</v>
      </c>
      <c r="J120" s="35">
        <f t="shared" si="18"/>
        <v>7.4408200000000004</v>
      </c>
      <c r="K120" s="35">
        <f t="shared" si="19"/>
        <v>7.3691800000000001</v>
      </c>
    </row>
    <row r="121" spans="1:11" x14ac:dyDescent="0.3">
      <c r="C121" s="29">
        <v>44765.543745011571</v>
      </c>
      <c r="D121" s="25">
        <v>44765</v>
      </c>
      <c r="E121" s="27">
        <f t="shared" si="15"/>
        <v>44765.543745011571</v>
      </c>
      <c r="F121">
        <v>60.799999237060547</v>
      </c>
      <c r="G121">
        <v>7.350949764251709</v>
      </c>
      <c r="H121">
        <f t="shared" si="16"/>
        <v>8.6348199999999995</v>
      </c>
      <c r="I121">
        <f t="shared" si="17"/>
        <v>8.5631800000000009</v>
      </c>
      <c r="J121">
        <f t="shared" si="18"/>
        <v>7.4408200000000004</v>
      </c>
      <c r="K121">
        <f t="shared" si="19"/>
        <v>7.3691800000000001</v>
      </c>
    </row>
    <row r="122" spans="1:11" x14ac:dyDescent="0.3">
      <c r="C122" s="29">
        <v>44765.543756597224</v>
      </c>
      <c r="D122" s="25">
        <v>44765</v>
      </c>
      <c r="E122" s="27">
        <f t="shared" si="15"/>
        <v>44765.543756597224</v>
      </c>
      <c r="F122">
        <v>60.799999237060547</v>
      </c>
      <c r="G122">
        <v>7.350949764251709</v>
      </c>
      <c r="H122">
        <f t="shared" si="16"/>
        <v>8.6348199999999995</v>
      </c>
      <c r="I122">
        <f t="shared" si="17"/>
        <v>8.5631800000000009</v>
      </c>
      <c r="J122">
        <f t="shared" si="18"/>
        <v>7.4408200000000004</v>
      </c>
      <c r="K122">
        <f t="shared" si="19"/>
        <v>7.3691800000000001</v>
      </c>
    </row>
    <row r="123" spans="1:11" x14ac:dyDescent="0.3">
      <c r="C123" s="29">
        <v>44765.543768206022</v>
      </c>
      <c r="D123" s="25">
        <v>44765</v>
      </c>
      <c r="E123" s="27">
        <f t="shared" si="15"/>
        <v>44765.543768206022</v>
      </c>
      <c r="F123">
        <v>60.799999237060547</v>
      </c>
      <c r="G123">
        <v>7.3593602180480957</v>
      </c>
      <c r="H123">
        <f t="shared" si="16"/>
        <v>8.6348199999999995</v>
      </c>
      <c r="I123">
        <f t="shared" si="17"/>
        <v>8.5631800000000009</v>
      </c>
      <c r="J123">
        <f t="shared" si="18"/>
        <v>7.4408200000000004</v>
      </c>
      <c r="K123">
        <f t="shared" si="19"/>
        <v>7.3691800000000001</v>
      </c>
    </row>
    <row r="124" spans="1:11" x14ac:dyDescent="0.3">
      <c r="C124" s="29">
        <v>44765.543782002314</v>
      </c>
      <c r="D124" s="25">
        <v>44765</v>
      </c>
      <c r="E124" s="27">
        <f t="shared" si="15"/>
        <v>44765.543782002314</v>
      </c>
      <c r="F124">
        <v>60.799999237060547</v>
      </c>
      <c r="G124">
        <v>7.379429817199707</v>
      </c>
      <c r="H124">
        <f t="shared" si="16"/>
        <v>8.6348199999999995</v>
      </c>
      <c r="I124">
        <f t="shared" si="17"/>
        <v>8.5631800000000009</v>
      </c>
      <c r="J124">
        <f t="shared" si="18"/>
        <v>7.4408200000000004</v>
      </c>
      <c r="K124">
        <f t="shared" si="19"/>
        <v>7.3691800000000001</v>
      </c>
    </row>
    <row r="125" spans="1:11" x14ac:dyDescent="0.3">
      <c r="C125" s="29">
        <v>44765.543793611112</v>
      </c>
      <c r="D125" s="25">
        <v>44765</v>
      </c>
      <c r="E125" s="27">
        <f t="shared" si="15"/>
        <v>44765.543793611112</v>
      </c>
      <c r="F125">
        <v>60.799999237060547</v>
      </c>
      <c r="G125">
        <v>7.3893599510192871</v>
      </c>
      <c r="H125">
        <f t="shared" si="16"/>
        <v>8.6348199999999995</v>
      </c>
      <c r="I125">
        <f t="shared" si="17"/>
        <v>8.5631800000000009</v>
      </c>
      <c r="J125">
        <f t="shared" si="18"/>
        <v>7.4408200000000004</v>
      </c>
      <c r="K125">
        <f t="shared" si="19"/>
        <v>7.3691800000000001</v>
      </c>
    </row>
    <row r="126" spans="1:11" x14ac:dyDescent="0.3">
      <c r="C126" s="29">
        <v>44765.543805208334</v>
      </c>
      <c r="D126" s="25">
        <v>44765</v>
      </c>
      <c r="E126" s="27">
        <f t="shared" si="15"/>
        <v>44765.543805208334</v>
      </c>
      <c r="F126">
        <v>60.799999237060547</v>
      </c>
      <c r="G126">
        <v>7.4117698669433594</v>
      </c>
      <c r="H126">
        <f t="shared" si="16"/>
        <v>8.6348199999999995</v>
      </c>
      <c r="I126">
        <f t="shared" si="17"/>
        <v>8.5631800000000009</v>
      </c>
      <c r="J126">
        <f t="shared" si="18"/>
        <v>7.4408200000000004</v>
      </c>
      <c r="K126">
        <f t="shared" si="19"/>
        <v>7.3691800000000001</v>
      </c>
    </row>
    <row r="127" spans="1:11" x14ac:dyDescent="0.3">
      <c r="C127" s="29">
        <v>44765.543808194445</v>
      </c>
      <c r="D127" s="25">
        <v>44765</v>
      </c>
      <c r="E127" s="27">
        <f t="shared" si="15"/>
        <v>44765.543808194445</v>
      </c>
      <c r="F127">
        <v>60.799999237060547</v>
      </c>
      <c r="G127">
        <v>7.4117698669433594</v>
      </c>
      <c r="H127">
        <f t="shared" si="16"/>
        <v>8.6348199999999995</v>
      </c>
      <c r="I127">
        <f t="shared" si="17"/>
        <v>8.5631800000000009</v>
      </c>
      <c r="J127">
        <f t="shared" si="18"/>
        <v>7.4408200000000004</v>
      </c>
      <c r="K127">
        <f t="shared" si="19"/>
        <v>7.3691800000000001</v>
      </c>
    </row>
    <row r="128" spans="1:11" x14ac:dyDescent="0.3">
      <c r="C128" s="29">
        <v>44765.543816793979</v>
      </c>
      <c r="D128" s="25">
        <v>44765</v>
      </c>
      <c r="E128" s="27">
        <f t="shared" si="15"/>
        <v>44765.543816793979</v>
      </c>
      <c r="F128">
        <v>60.799999237060547</v>
      </c>
      <c r="G128">
        <v>7.4123101234436035</v>
      </c>
      <c r="H128">
        <f t="shared" si="16"/>
        <v>8.6348199999999995</v>
      </c>
      <c r="I128">
        <f t="shared" si="17"/>
        <v>8.5631800000000009</v>
      </c>
      <c r="J128">
        <f t="shared" si="18"/>
        <v>7.4408200000000004</v>
      </c>
      <c r="K128">
        <f t="shared" si="19"/>
        <v>7.3691800000000001</v>
      </c>
    </row>
    <row r="129" spans="1:11" x14ac:dyDescent="0.3">
      <c r="C129" s="29">
        <v>44765.543828402777</v>
      </c>
      <c r="D129" s="25">
        <v>44765</v>
      </c>
      <c r="E129" s="27">
        <f t="shared" si="15"/>
        <v>44765.543828402777</v>
      </c>
      <c r="F129">
        <v>60.799999237060547</v>
      </c>
      <c r="G129">
        <v>7.4123101234436035</v>
      </c>
      <c r="H129">
        <f t="shared" si="16"/>
        <v>8.6348199999999995</v>
      </c>
      <c r="I129">
        <f t="shared" si="17"/>
        <v>8.5631800000000009</v>
      </c>
      <c r="J129">
        <f t="shared" si="18"/>
        <v>7.4408200000000004</v>
      </c>
      <c r="K129">
        <f t="shared" si="19"/>
        <v>7.3691800000000001</v>
      </c>
    </row>
    <row r="130" spans="1:11" x14ac:dyDescent="0.3">
      <c r="C130" s="29">
        <v>44765.543839999998</v>
      </c>
      <c r="D130" s="25">
        <v>44765</v>
      </c>
      <c r="E130" s="27">
        <f t="shared" si="15"/>
        <v>44765.543839999998</v>
      </c>
      <c r="F130">
        <v>60.799999237060547</v>
      </c>
      <c r="G130">
        <v>7.4158401489257813</v>
      </c>
      <c r="H130">
        <f t="shared" si="16"/>
        <v>8.6348199999999995</v>
      </c>
      <c r="I130">
        <f t="shared" si="17"/>
        <v>8.5631800000000009</v>
      </c>
      <c r="J130">
        <f t="shared" si="18"/>
        <v>7.4408200000000004</v>
      </c>
      <c r="K130">
        <f t="shared" si="19"/>
        <v>7.3691800000000001</v>
      </c>
    </row>
    <row r="131" spans="1:11" x14ac:dyDescent="0.3">
      <c r="C131" s="29">
        <v>44765.54385159722</v>
      </c>
      <c r="D131" s="25">
        <v>44765</v>
      </c>
      <c r="E131" s="27">
        <f t="shared" si="15"/>
        <v>44765.54385159722</v>
      </c>
      <c r="F131">
        <v>60.799999237060547</v>
      </c>
      <c r="G131">
        <v>7.3917598724365234</v>
      </c>
      <c r="H131">
        <f t="shared" si="16"/>
        <v>8.6348199999999995</v>
      </c>
      <c r="I131">
        <f t="shared" si="17"/>
        <v>8.5631800000000009</v>
      </c>
      <c r="J131">
        <f t="shared" si="18"/>
        <v>7.4408200000000004</v>
      </c>
      <c r="K131">
        <f t="shared" si="19"/>
        <v>7.3691800000000001</v>
      </c>
    </row>
    <row r="132" spans="1:11" x14ac:dyDescent="0.3">
      <c r="C132" s="29"/>
      <c r="D132" s="25"/>
      <c r="E132" s="27"/>
    </row>
    <row r="133" spans="1:11" x14ac:dyDescent="0.3">
      <c r="C133" s="29"/>
      <c r="D133" s="25"/>
      <c r="E133" s="27"/>
    </row>
    <row r="134" spans="1:11" x14ac:dyDescent="0.3">
      <c r="C134" s="29"/>
      <c r="D134" s="25"/>
      <c r="E134" s="27"/>
    </row>
    <row r="136" spans="1:11" x14ac:dyDescent="0.3">
      <c r="D136" t="s">
        <v>44</v>
      </c>
    </row>
    <row r="137" spans="1:11" x14ac:dyDescent="0.3">
      <c r="D137" t="s">
        <v>47</v>
      </c>
    </row>
    <row r="139" spans="1:11" x14ac:dyDescent="0.3">
      <c r="C139" s="28" t="s">
        <v>41</v>
      </c>
      <c r="D139" s="21" t="s">
        <v>42</v>
      </c>
      <c r="E139" s="21" t="s">
        <v>38</v>
      </c>
      <c r="F139" s="21" t="s">
        <v>39</v>
      </c>
      <c r="G139" s="21" t="s">
        <v>40</v>
      </c>
      <c r="H139" s="63" t="s">
        <v>52</v>
      </c>
      <c r="I139" s="63"/>
      <c r="J139" s="21" t="s">
        <v>51</v>
      </c>
    </row>
    <row r="140" spans="1:11" x14ac:dyDescent="0.3">
      <c r="C140" s="29">
        <v>44765.544432546296</v>
      </c>
      <c r="D140" s="25">
        <v>44765</v>
      </c>
      <c r="E140" s="27">
        <f t="shared" ref="E140:E156" si="20">C140</f>
        <v>44765.544432546296</v>
      </c>
      <c r="F140">
        <v>60.799999237060547</v>
      </c>
      <c r="G140">
        <v>7.4161701202392578</v>
      </c>
      <c r="H140">
        <f>7.405+0.03582</f>
        <v>7.4408200000000004</v>
      </c>
      <c r="I140">
        <f>7.405-0.03582</f>
        <v>7.3691800000000001</v>
      </c>
      <c r="J140">
        <f>6.21+0.03582</f>
        <v>6.2458200000000001</v>
      </c>
      <c r="K140">
        <f>6.21-0.03582</f>
        <v>6.1741799999999998</v>
      </c>
    </row>
    <row r="141" spans="1:11" x14ac:dyDescent="0.3">
      <c r="C141" s="29">
        <v>44765.544444155094</v>
      </c>
      <c r="D141" s="25">
        <v>44765</v>
      </c>
      <c r="E141" s="27">
        <f t="shared" si="20"/>
        <v>44765.544444155094</v>
      </c>
      <c r="F141">
        <v>60.799999237060547</v>
      </c>
      <c r="G141">
        <v>7.4161701202392578</v>
      </c>
      <c r="H141">
        <f t="shared" ref="H141:H156" si="21">7.405+0.03582</f>
        <v>7.4408200000000004</v>
      </c>
      <c r="I141">
        <f t="shared" ref="I141:I156" si="22">7.405-0.03582</f>
        <v>7.3691800000000001</v>
      </c>
      <c r="J141">
        <f t="shared" ref="J141:J156" si="23">6.21+0.03582</f>
        <v>6.2458200000000001</v>
      </c>
      <c r="K141">
        <f t="shared" ref="K141:K156" si="24">6.21-0.03582</f>
        <v>6.1741799999999998</v>
      </c>
    </row>
    <row r="142" spans="1:11" x14ac:dyDescent="0.3">
      <c r="C142" s="29">
        <v>44765.544455752315</v>
      </c>
      <c r="D142" s="25">
        <v>44765</v>
      </c>
      <c r="E142" s="27">
        <f t="shared" si="20"/>
        <v>44765.544455752315</v>
      </c>
      <c r="F142">
        <v>61</v>
      </c>
      <c r="G142">
        <v>7.4151902198791504</v>
      </c>
      <c r="H142">
        <f t="shared" si="21"/>
        <v>7.4408200000000004</v>
      </c>
      <c r="I142">
        <f t="shared" si="22"/>
        <v>7.3691800000000001</v>
      </c>
      <c r="J142">
        <f t="shared" si="23"/>
        <v>6.2458200000000001</v>
      </c>
      <c r="K142">
        <f t="shared" si="24"/>
        <v>6.1741799999999998</v>
      </c>
    </row>
    <row r="143" spans="1:11" x14ac:dyDescent="0.3">
      <c r="A143" t="s">
        <v>55</v>
      </c>
      <c r="B143" s="27">
        <f>+C143-C142</f>
        <v>1.1597221600823104E-5</v>
      </c>
      <c r="C143" s="41">
        <v>44765.544467349537</v>
      </c>
      <c r="D143" s="42">
        <v>44765</v>
      </c>
      <c r="E143" s="32">
        <f t="shared" si="20"/>
        <v>44765.544467349537</v>
      </c>
      <c r="F143" s="33">
        <v>61</v>
      </c>
      <c r="G143" s="33">
        <v>7.1505599021911621</v>
      </c>
      <c r="H143" s="33">
        <f t="shared" si="21"/>
        <v>7.4408200000000004</v>
      </c>
      <c r="I143" s="33">
        <f t="shared" si="22"/>
        <v>7.3691800000000001</v>
      </c>
      <c r="J143" s="33">
        <f t="shared" si="23"/>
        <v>6.2458200000000001</v>
      </c>
      <c r="K143" s="33">
        <f t="shared" si="24"/>
        <v>6.1741799999999998</v>
      </c>
    </row>
    <row r="144" spans="1:11" x14ac:dyDescent="0.3">
      <c r="C144" s="29">
        <v>44765.544478946758</v>
      </c>
      <c r="D144" s="25">
        <v>44765</v>
      </c>
      <c r="E144" s="27">
        <f t="shared" si="20"/>
        <v>44765.544478946758</v>
      </c>
      <c r="F144">
        <v>61</v>
      </c>
      <c r="G144">
        <v>6.8933901786804199</v>
      </c>
      <c r="H144">
        <f t="shared" si="21"/>
        <v>7.4408200000000004</v>
      </c>
      <c r="I144">
        <f t="shared" si="22"/>
        <v>7.3691800000000001</v>
      </c>
      <c r="J144">
        <f t="shared" si="23"/>
        <v>6.2458200000000001</v>
      </c>
      <c r="K144">
        <f t="shared" si="24"/>
        <v>6.1741799999999998</v>
      </c>
    </row>
    <row r="145" spans="1:11" x14ac:dyDescent="0.3">
      <c r="B145" s="27"/>
      <c r="C145" s="29">
        <v>44765.544490555556</v>
      </c>
      <c r="D145" s="25">
        <v>44765</v>
      </c>
      <c r="E145" s="27">
        <f t="shared" si="20"/>
        <v>44765.544490555556</v>
      </c>
      <c r="F145">
        <v>61</v>
      </c>
      <c r="G145">
        <v>6.5632901191711426</v>
      </c>
      <c r="H145">
        <f t="shared" si="21"/>
        <v>7.4408200000000004</v>
      </c>
      <c r="I145">
        <f t="shared" si="22"/>
        <v>7.3691800000000001</v>
      </c>
      <c r="J145">
        <f t="shared" si="23"/>
        <v>6.2458200000000001</v>
      </c>
      <c r="K145">
        <f t="shared" si="24"/>
        <v>6.1741799999999998</v>
      </c>
    </row>
    <row r="146" spans="1:11" x14ac:dyDescent="0.3">
      <c r="B146" s="27"/>
      <c r="C146" s="29">
        <v>44765.544502152778</v>
      </c>
      <c r="D146" s="25">
        <v>44765</v>
      </c>
      <c r="E146" s="27">
        <f t="shared" si="20"/>
        <v>44765.544502152778</v>
      </c>
      <c r="F146">
        <v>61</v>
      </c>
      <c r="G146">
        <v>6.3743700981140137</v>
      </c>
      <c r="H146">
        <f t="shared" si="21"/>
        <v>7.4408200000000004</v>
      </c>
      <c r="I146">
        <f t="shared" si="22"/>
        <v>7.3691800000000001</v>
      </c>
      <c r="J146">
        <f t="shared" si="23"/>
        <v>6.2458200000000001</v>
      </c>
      <c r="K146">
        <f t="shared" si="24"/>
        <v>6.1741799999999998</v>
      </c>
    </row>
    <row r="147" spans="1:11" x14ac:dyDescent="0.3">
      <c r="B147" s="27"/>
      <c r="C147" s="29">
        <v>44765.544506273145</v>
      </c>
      <c r="D147" s="25">
        <v>44765</v>
      </c>
      <c r="E147" s="27">
        <f t="shared" si="20"/>
        <v>44765.544506273145</v>
      </c>
      <c r="F147">
        <v>61</v>
      </c>
      <c r="G147">
        <v>6.3743700981140137</v>
      </c>
      <c r="H147">
        <f t="shared" si="21"/>
        <v>7.4408200000000004</v>
      </c>
      <c r="I147">
        <f t="shared" si="22"/>
        <v>7.3691800000000001</v>
      </c>
      <c r="J147">
        <f t="shared" si="23"/>
        <v>6.2458200000000001</v>
      </c>
      <c r="K147">
        <f t="shared" si="24"/>
        <v>6.1741799999999998</v>
      </c>
    </row>
    <row r="148" spans="1:11" x14ac:dyDescent="0.3">
      <c r="C148" s="29">
        <v>44765.544513761575</v>
      </c>
      <c r="D148" s="25">
        <v>44765</v>
      </c>
      <c r="E148" s="27">
        <f t="shared" si="20"/>
        <v>44765.544513761575</v>
      </c>
      <c r="F148">
        <v>61</v>
      </c>
      <c r="G148">
        <v>6.3743700981140137</v>
      </c>
      <c r="H148">
        <f t="shared" si="21"/>
        <v>7.4408200000000004</v>
      </c>
      <c r="I148">
        <f t="shared" si="22"/>
        <v>7.3691800000000001</v>
      </c>
      <c r="J148">
        <f t="shared" si="23"/>
        <v>6.2458200000000001</v>
      </c>
      <c r="K148">
        <f t="shared" si="24"/>
        <v>6.1741799999999998</v>
      </c>
    </row>
    <row r="149" spans="1:11" x14ac:dyDescent="0.3">
      <c r="C149" s="29">
        <v>44765.544527372687</v>
      </c>
      <c r="D149" s="25">
        <v>44765</v>
      </c>
      <c r="E149" s="27">
        <f t="shared" si="20"/>
        <v>44765.544527372687</v>
      </c>
      <c r="F149">
        <v>61</v>
      </c>
      <c r="G149">
        <v>6.2450599670410156</v>
      </c>
      <c r="H149">
        <f t="shared" si="21"/>
        <v>7.4408200000000004</v>
      </c>
      <c r="I149">
        <f t="shared" si="22"/>
        <v>7.3691800000000001</v>
      </c>
      <c r="J149">
        <f t="shared" si="23"/>
        <v>6.2458200000000001</v>
      </c>
      <c r="K149">
        <f t="shared" si="24"/>
        <v>6.1741799999999998</v>
      </c>
    </row>
    <row r="150" spans="1:11" x14ac:dyDescent="0.3">
      <c r="A150" t="s">
        <v>56</v>
      </c>
      <c r="B150" s="27">
        <f>+C150-C142</f>
        <v>8.321759378304705E-5</v>
      </c>
      <c r="C150" s="43">
        <v>44765.544538969909</v>
      </c>
      <c r="D150" s="44">
        <v>44765</v>
      </c>
      <c r="E150" s="34">
        <f t="shared" si="20"/>
        <v>44765.544538969909</v>
      </c>
      <c r="F150" s="35">
        <v>61</v>
      </c>
      <c r="G150" s="35">
        <v>6.1381897926330566</v>
      </c>
      <c r="H150" s="35">
        <f t="shared" si="21"/>
        <v>7.4408200000000004</v>
      </c>
      <c r="I150" s="35">
        <f t="shared" si="22"/>
        <v>7.3691800000000001</v>
      </c>
      <c r="J150" s="35">
        <f t="shared" si="23"/>
        <v>6.2458200000000001</v>
      </c>
      <c r="K150" s="35">
        <f t="shared" si="24"/>
        <v>6.1741799999999998</v>
      </c>
    </row>
    <row r="151" spans="1:11" x14ac:dyDescent="0.3">
      <c r="C151" s="29">
        <v>44765.54455056713</v>
      </c>
      <c r="D151" s="25">
        <v>44765</v>
      </c>
      <c r="E151" s="27">
        <f t="shared" si="20"/>
        <v>44765.54455056713</v>
      </c>
      <c r="F151">
        <v>61</v>
      </c>
      <c r="G151">
        <v>6.1550297737121582</v>
      </c>
      <c r="H151">
        <f t="shared" si="21"/>
        <v>7.4408200000000004</v>
      </c>
      <c r="I151">
        <f t="shared" si="22"/>
        <v>7.3691800000000001</v>
      </c>
      <c r="J151">
        <f t="shared" si="23"/>
        <v>6.2458200000000001</v>
      </c>
      <c r="K151">
        <f t="shared" si="24"/>
        <v>6.1741799999999998</v>
      </c>
    </row>
    <row r="152" spans="1:11" x14ac:dyDescent="0.3">
      <c r="C152" s="29">
        <v>44765.544562164352</v>
      </c>
      <c r="D152" s="25">
        <v>44765</v>
      </c>
      <c r="E152" s="27">
        <f t="shared" si="20"/>
        <v>44765.544562164352</v>
      </c>
      <c r="F152">
        <v>61</v>
      </c>
      <c r="G152">
        <v>6.1550297737121582</v>
      </c>
      <c r="H152">
        <f t="shared" si="21"/>
        <v>7.4408200000000004</v>
      </c>
      <c r="I152">
        <f t="shared" si="22"/>
        <v>7.3691800000000001</v>
      </c>
      <c r="J152">
        <f t="shared" si="23"/>
        <v>6.2458200000000001</v>
      </c>
      <c r="K152">
        <f t="shared" si="24"/>
        <v>6.1741799999999998</v>
      </c>
    </row>
    <row r="153" spans="1:11" x14ac:dyDescent="0.3">
      <c r="C153" s="29">
        <v>44765.544573761574</v>
      </c>
      <c r="D153" s="25">
        <v>44765</v>
      </c>
      <c r="E153" s="27">
        <f t="shared" si="20"/>
        <v>44765.544573761574</v>
      </c>
      <c r="F153">
        <v>61</v>
      </c>
      <c r="G153">
        <v>6.1727399826049805</v>
      </c>
      <c r="H153">
        <f t="shared" si="21"/>
        <v>7.4408200000000004</v>
      </c>
      <c r="I153">
        <f t="shared" si="22"/>
        <v>7.3691800000000001</v>
      </c>
      <c r="J153">
        <f t="shared" si="23"/>
        <v>6.2458200000000001</v>
      </c>
      <c r="K153">
        <f t="shared" si="24"/>
        <v>6.1741799999999998</v>
      </c>
    </row>
    <row r="154" spans="1:11" x14ac:dyDescent="0.3">
      <c r="C154" s="29">
        <v>44765.544585370371</v>
      </c>
      <c r="D154" s="25">
        <v>44765</v>
      </c>
      <c r="E154" s="27">
        <f t="shared" si="20"/>
        <v>44765.544585370371</v>
      </c>
      <c r="F154">
        <v>61</v>
      </c>
      <c r="G154">
        <v>6.1807699203491211</v>
      </c>
      <c r="H154">
        <f t="shared" si="21"/>
        <v>7.4408200000000004</v>
      </c>
      <c r="I154">
        <f t="shared" si="22"/>
        <v>7.3691800000000001</v>
      </c>
      <c r="J154">
        <f t="shared" si="23"/>
        <v>6.2458200000000001</v>
      </c>
      <c r="K154">
        <f t="shared" si="24"/>
        <v>6.1741799999999998</v>
      </c>
    </row>
    <row r="155" spans="1:11" x14ac:dyDescent="0.3">
      <c r="C155" s="29">
        <v>44765.544596956017</v>
      </c>
      <c r="D155" s="25">
        <v>44765</v>
      </c>
      <c r="E155" s="27">
        <f t="shared" si="20"/>
        <v>44765.544596956017</v>
      </c>
      <c r="F155">
        <v>61</v>
      </c>
      <c r="G155">
        <v>6.1905899047851563</v>
      </c>
      <c r="H155">
        <f t="shared" si="21"/>
        <v>7.4408200000000004</v>
      </c>
      <c r="I155">
        <f t="shared" si="22"/>
        <v>7.3691800000000001</v>
      </c>
      <c r="J155">
        <f t="shared" si="23"/>
        <v>6.2458200000000001</v>
      </c>
      <c r="K155">
        <f t="shared" si="24"/>
        <v>6.1741799999999998</v>
      </c>
    </row>
    <row r="156" spans="1:11" x14ac:dyDescent="0.3">
      <c r="C156" s="29">
        <v>44765.544608564815</v>
      </c>
      <c r="D156" s="25">
        <v>44765</v>
      </c>
      <c r="E156" s="27">
        <f t="shared" si="20"/>
        <v>44765.544608564815</v>
      </c>
      <c r="F156">
        <v>61</v>
      </c>
      <c r="G156">
        <v>6.1984801292419434</v>
      </c>
      <c r="H156">
        <f t="shared" si="21"/>
        <v>7.4408200000000004</v>
      </c>
      <c r="I156">
        <f t="shared" si="22"/>
        <v>7.3691800000000001</v>
      </c>
      <c r="J156">
        <f t="shared" si="23"/>
        <v>6.2458200000000001</v>
      </c>
      <c r="K156">
        <f t="shared" si="24"/>
        <v>6.1741799999999998</v>
      </c>
    </row>
    <row r="168" spans="1:11" x14ac:dyDescent="0.3">
      <c r="D168" t="s">
        <v>44</v>
      </c>
    </row>
    <row r="169" spans="1:11" x14ac:dyDescent="0.3">
      <c r="D169" t="s">
        <v>59</v>
      </c>
    </row>
    <row r="170" spans="1:11" x14ac:dyDescent="0.3">
      <c r="C170" s="28" t="s">
        <v>41</v>
      </c>
      <c r="D170" s="21" t="s">
        <v>42</v>
      </c>
      <c r="E170" s="21" t="s">
        <v>38</v>
      </c>
      <c r="F170" s="21" t="s">
        <v>39</v>
      </c>
      <c r="G170" s="21" t="s">
        <v>40</v>
      </c>
      <c r="H170" s="63" t="s">
        <v>52</v>
      </c>
      <c r="I170" s="63"/>
      <c r="J170" s="21" t="s">
        <v>51</v>
      </c>
    </row>
    <row r="171" spans="1:11" x14ac:dyDescent="0.3">
      <c r="C171" s="29">
        <v>44765.548122916669</v>
      </c>
      <c r="D171" s="25">
        <v>44765</v>
      </c>
      <c r="E171" s="27">
        <f t="shared" ref="E171:E185" si="25">C171</f>
        <v>44765.548122916669</v>
      </c>
      <c r="F171">
        <v>60</v>
      </c>
      <c r="G171">
        <v>3.984489917755127</v>
      </c>
      <c r="H171">
        <f>4+0.0303</f>
        <v>4.0303000000000004</v>
      </c>
      <c r="I171">
        <f>4-0.0303</f>
        <v>3.9697</v>
      </c>
      <c r="J171">
        <f>5.01+0.0303</f>
        <v>5.0403000000000002</v>
      </c>
      <c r="K171">
        <f>5.01-0.0303</f>
        <v>4.9796999999999993</v>
      </c>
    </row>
    <row r="172" spans="1:11" x14ac:dyDescent="0.3">
      <c r="C172" s="29">
        <v>44765.548134513891</v>
      </c>
      <c r="D172" s="25">
        <v>44765</v>
      </c>
      <c r="E172" s="27">
        <f t="shared" si="25"/>
        <v>44765.548134513891</v>
      </c>
      <c r="F172">
        <v>60</v>
      </c>
      <c r="G172">
        <v>3.984489917755127</v>
      </c>
      <c r="H172">
        <f t="shared" ref="H172:H185" si="26">4+0.0303</f>
        <v>4.0303000000000004</v>
      </c>
      <c r="I172">
        <f t="shared" ref="I172:I185" si="27">4-0.0303</f>
        <v>3.9697</v>
      </c>
      <c r="J172">
        <f t="shared" ref="J172:J185" si="28">5.01+0.0303</f>
        <v>5.0403000000000002</v>
      </c>
      <c r="K172">
        <f t="shared" ref="K172:K185" si="29">5.01-0.0303</f>
        <v>4.9796999999999993</v>
      </c>
    </row>
    <row r="173" spans="1:11" x14ac:dyDescent="0.3">
      <c r="C173" s="29">
        <v>44765.548146111112</v>
      </c>
      <c r="D173" s="25">
        <v>44765</v>
      </c>
      <c r="E173" s="27">
        <f t="shared" si="25"/>
        <v>44765.548146111112</v>
      </c>
      <c r="F173">
        <v>59.799999237060547</v>
      </c>
      <c r="G173">
        <v>3.9846000671386719</v>
      </c>
      <c r="H173">
        <f t="shared" si="26"/>
        <v>4.0303000000000004</v>
      </c>
      <c r="I173">
        <f t="shared" si="27"/>
        <v>3.9697</v>
      </c>
      <c r="J173">
        <f t="shared" si="28"/>
        <v>5.0403000000000002</v>
      </c>
      <c r="K173">
        <f t="shared" si="29"/>
        <v>4.9796999999999993</v>
      </c>
    </row>
    <row r="174" spans="1:11" x14ac:dyDescent="0.3">
      <c r="A174" t="s">
        <v>55</v>
      </c>
      <c r="B174" s="27">
        <f>+C174-C173</f>
        <v>1.1585645552258939E-5</v>
      </c>
      <c r="C174" s="41">
        <v>44765.548157696758</v>
      </c>
      <c r="D174" s="42">
        <v>44765</v>
      </c>
      <c r="E174" s="32">
        <f t="shared" si="25"/>
        <v>44765.548157696758</v>
      </c>
      <c r="F174" s="33">
        <v>59.799999237060547</v>
      </c>
      <c r="G174" s="33">
        <v>4.2397899627685547</v>
      </c>
      <c r="H174" s="33">
        <f t="shared" si="26"/>
        <v>4.0303000000000004</v>
      </c>
      <c r="I174" s="33">
        <f t="shared" si="27"/>
        <v>3.9697</v>
      </c>
      <c r="J174" s="33">
        <f t="shared" si="28"/>
        <v>5.0403000000000002</v>
      </c>
      <c r="K174" s="33">
        <f t="shared" si="29"/>
        <v>4.9796999999999993</v>
      </c>
    </row>
    <row r="175" spans="1:11" x14ac:dyDescent="0.3">
      <c r="B175" s="27"/>
      <c r="C175" s="29">
        <v>44765.548169305555</v>
      </c>
      <c r="D175" s="25">
        <v>44765</v>
      </c>
      <c r="E175" s="27">
        <f t="shared" si="25"/>
        <v>44765.548169305555</v>
      </c>
      <c r="F175">
        <v>59.799999237060547</v>
      </c>
      <c r="G175">
        <v>4.5957498550415039</v>
      </c>
      <c r="H175">
        <f t="shared" si="26"/>
        <v>4.0303000000000004</v>
      </c>
      <c r="I175">
        <f t="shared" si="27"/>
        <v>3.9697</v>
      </c>
      <c r="J175">
        <f t="shared" si="28"/>
        <v>5.0403000000000002</v>
      </c>
      <c r="K175">
        <f t="shared" si="29"/>
        <v>4.9796999999999993</v>
      </c>
    </row>
    <row r="176" spans="1:11" x14ac:dyDescent="0.3">
      <c r="C176" s="29">
        <v>44765.548180902777</v>
      </c>
      <c r="D176" s="25">
        <v>44765</v>
      </c>
      <c r="E176" s="27">
        <f t="shared" si="25"/>
        <v>44765.548180902777</v>
      </c>
      <c r="F176">
        <v>59.799999237060547</v>
      </c>
      <c r="G176">
        <v>4.5957498550415039</v>
      </c>
      <c r="H176">
        <f t="shared" si="26"/>
        <v>4.0303000000000004</v>
      </c>
      <c r="I176">
        <f t="shared" si="27"/>
        <v>3.9697</v>
      </c>
      <c r="J176">
        <f t="shared" si="28"/>
        <v>5.0403000000000002</v>
      </c>
      <c r="K176">
        <f t="shared" si="29"/>
        <v>4.9796999999999993</v>
      </c>
    </row>
    <row r="177" spans="1:11" x14ac:dyDescent="0.3">
      <c r="B177" s="27"/>
      <c r="C177" s="29">
        <v>44765.548192488423</v>
      </c>
      <c r="D177" s="25">
        <v>44765</v>
      </c>
      <c r="E177" s="27">
        <f t="shared" si="25"/>
        <v>44765.548192488423</v>
      </c>
      <c r="F177">
        <v>59.799999237060547</v>
      </c>
      <c r="G177">
        <v>4.8526601791381836</v>
      </c>
      <c r="H177">
        <f t="shared" si="26"/>
        <v>4.0303000000000004</v>
      </c>
      <c r="I177">
        <f t="shared" si="27"/>
        <v>3.9697</v>
      </c>
      <c r="J177">
        <f t="shared" si="28"/>
        <v>5.0403000000000002</v>
      </c>
      <c r="K177">
        <f t="shared" si="29"/>
        <v>4.9796999999999993</v>
      </c>
    </row>
    <row r="178" spans="1:11" x14ac:dyDescent="0.3">
      <c r="B178" s="27"/>
      <c r="C178" s="29">
        <v>44765.548204085651</v>
      </c>
      <c r="D178" s="25">
        <v>44765</v>
      </c>
      <c r="E178" s="27">
        <f t="shared" si="25"/>
        <v>44765.548204085651</v>
      </c>
      <c r="F178">
        <v>59.799999237060547</v>
      </c>
      <c r="G178">
        <v>4.977869987487793</v>
      </c>
      <c r="H178">
        <f t="shared" si="26"/>
        <v>4.0303000000000004</v>
      </c>
      <c r="I178">
        <f t="shared" si="27"/>
        <v>3.9697</v>
      </c>
      <c r="J178">
        <f t="shared" si="28"/>
        <v>5.0403000000000002</v>
      </c>
      <c r="K178">
        <f t="shared" si="29"/>
        <v>4.9796999999999993</v>
      </c>
    </row>
    <row r="179" spans="1:11" x14ac:dyDescent="0.3">
      <c r="A179" t="s">
        <v>56</v>
      </c>
      <c r="B179" s="27">
        <f>+C179-C173</f>
        <v>6.9560184783767909E-5</v>
      </c>
      <c r="C179" s="43">
        <v>44765.548215671297</v>
      </c>
      <c r="D179" s="44">
        <v>44765</v>
      </c>
      <c r="E179" s="34">
        <f t="shared" si="25"/>
        <v>44765.548215671297</v>
      </c>
      <c r="F179" s="35">
        <v>59.799999237060547</v>
      </c>
      <c r="G179" s="35">
        <v>5.0204200744628906</v>
      </c>
      <c r="H179" s="35">
        <f t="shared" si="26"/>
        <v>4.0303000000000004</v>
      </c>
      <c r="I179" s="35">
        <f t="shared" si="27"/>
        <v>3.9697</v>
      </c>
      <c r="J179" s="35">
        <f t="shared" si="28"/>
        <v>5.0403000000000002</v>
      </c>
      <c r="K179" s="35">
        <f t="shared" si="29"/>
        <v>4.9796999999999993</v>
      </c>
    </row>
    <row r="180" spans="1:11" x14ac:dyDescent="0.3">
      <c r="C180" s="29">
        <v>44765.548227280095</v>
      </c>
      <c r="D180" s="25">
        <v>44765</v>
      </c>
      <c r="E180" s="27">
        <f t="shared" si="25"/>
        <v>44765.548227280095</v>
      </c>
      <c r="F180">
        <v>59.799999237060547</v>
      </c>
      <c r="G180">
        <v>5.0204200744628906</v>
      </c>
      <c r="H180">
        <f t="shared" si="26"/>
        <v>4.0303000000000004</v>
      </c>
      <c r="I180">
        <f t="shared" si="27"/>
        <v>3.9697</v>
      </c>
      <c r="J180">
        <f t="shared" si="28"/>
        <v>5.0403000000000002</v>
      </c>
      <c r="K180">
        <f t="shared" si="29"/>
        <v>4.9796999999999993</v>
      </c>
    </row>
    <row r="181" spans="1:11" x14ac:dyDescent="0.3">
      <c r="C181" s="29">
        <v>44765.548238877316</v>
      </c>
      <c r="D181" s="25">
        <v>44765</v>
      </c>
      <c r="E181" s="27">
        <f t="shared" si="25"/>
        <v>44765.548238877316</v>
      </c>
      <c r="F181">
        <v>59.799999237060547</v>
      </c>
      <c r="G181">
        <v>5.0232701301574707</v>
      </c>
      <c r="H181">
        <f t="shared" si="26"/>
        <v>4.0303000000000004</v>
      </c>
      <c r="I181">
        <f t="shared" si="27"/>
        <v>3.9697</v>
      </c>
      <c r="J181">
        <f t="shared" si="28"/>
        <v>5.0403000000000002</v>
      </c>
      <c r="K181">
        <f t="shared" si="29"/>
        <v>4.9796999999999993</v>
      </c>
    </row>
    <row r="182" spans="1:11" x14ac:dyDescent="0.3">
      <c r="B182" s="27"/>
      <c r="C182" s="29">
        <v>44765.548250474538</v>
      </c>
      <c r="D182" s="25">
        <v>44765</v>
      </c>
      <c r="E182" s="27">
        <f t="shared" si="25"/>
        <v>44765.548250474538</v>
      </c>
      <c r="F182">
        <v>59.799999237060547</v>
      </c>
      <c r="G182">
        <v>5.0325798988342285</v>
      </c>
      <c r="H182">
        <f t="shared" si="26"/>
        <v>4.0303000000000004</v>
      </c>
      <c r="I182">
        <f t="shared" si="27"/>
        <v>3.9697</v>
      </c>
      <c r="J182">
        <f t="shared" si="28"/>
        <v>5.0403000000000002</v>
      </c>
      <c r="K182">
        <f t="shared" si="29"/>
        <v>4.9796999999999993</v>
      </c>
    </row>
    <row r="183" spans="1:11" x14ac:dyDescent="0.3">
      <c r="C183" s="29">
        <v>44765.548262071759</v>
      </c>
      <c r="D183" s="25">
        <v>44765</v>
      </c>
      <c r="E183" s="27">
        <f t="shared" si="25"/>
        <v>44765.548262071759</v>
      </c>
      <c r="F183">
        <v>59.799999237060547</v>
      </c>
      <c r="G183">
        <v>5.0339198112487793</v>
      </c>
      <c r="H183">
        <f t="shared" si="26"/>
        <v>4.0303000000000004</v>
      </c>
      <c r="I183">
        <f t="shared" si="27"/>
        <v>3.9697</v>
      </c>
      <c r="J183">
        <f t="shared" si="28"/>
        <v>5.0403000000000002</v>
      </c>
      <c r="K183">
        <f t="shared" si="29"/>
        <v>4.9796999999999993</v>
      </c>
    </row>
    <row r="184" spans="1:11" x14ac:dyDescent="0.3">
      <c r="C184" s="29">
        <v>44765.548273657405</v>
      </c>
      <c r="D184" s="25">
        <v>44765</v>
      </c>
      <c r="E184" s="27">
        <f t="shared" si="25"/>
        <v>44765.548273657405</v>
      </c>
      <c r="F184">
        <v>59.799999237060547</v>
      </c>
      <c r="G184">
        <v>5.0339198112487793</v>
      </c>
      <c r="H184">
        <f t="shared" si="26"/>
        <v>4.0303000000000004</v>
      </c>
      <c r="I184">
        <f t="shared" si="27"/>
        <v>3.9697</v>
      </c>
      <c r="J184">
        <f t="shared" si="28"/>
        <v>5.0403000000000002</v>
      </c>
      <c r="K184">
        <f t="shared" si="29"/>
        <v>4.9796999999999993</v>
      </c>
    </row>
    <row r="185" spans="1:11" x14ac:dyDescent="0.3">
      <c r="C185" s="29">
        <v>44765.548285254627</v>
      </c>
      <c r="D185" s="25">
        <v>44765</v>
      </c>
      <c r="E185" s="27">
        <f t="shared" si="25"/>
        <v>44765.548285254627</v>
      </c>
      <c r="F185">
        <v>59.799999237060547</v>
      </c>
      <c r="G185">
        <v>5.0338001251220703</v>
      </c>
      <c r="H185">
        <f t="shared" si="26"/>
        <v>4.0303000000000004</v>
      </c>
      <c r="I185">
        <f t="shared" si="27"/>
        <v>3.9697</v>
      </c>
      <c r="J185">
        <f t="shared" si="28"/>
        <v>5.0403000000000002</v>
      </c>
      <c r="K185">
        <f t="shared" si="29"/>
        <v>4.9796999999999993</v>
      </c>
    </row>
    <row r="188" spans="1:11" x14ac:dyDescent="0.3">
      <c r="C188" s="28"/>
      <c r="D188" s="21"/>
      <c r="E188" s="21"/>
      <c r="F188" s="21"/>
      <c r="G188" s="21"/>
      <c r="H188" s="21"/>
      <c r="I188" s="21"/>
    </row>
    <row r="189" spans="1:11" x14ac:dyDescent="0.3">
      <c r="C189" s="28"/>
      <c r="D189" s="21"/>
      <c r="E189" s="21"/>
      <c r="F189" s="21"/>
      <c r="G189" s="21"/>
      <c r="H189" s="21"/>
      <c r="I189" s="21"/>
    </row>
    <row r="190" spans="1:11" x14ac:dyDescent="0.3">
      <c r="C190" s="28"/>
      <c r="D190" s="21"/>
      <c r="E190" s="21"/>
      <c r="F190" s="21"/>
      <c r="G190" s="21"/>
      <c r="H190" s="21"/>
      <c r="I190" s="21"/>
    </row>
    <row r="191" spans="1:11" x14ac:dyDescent="0.3">
      <c r="C191" s="28"/>
      <c r="D191" s="21"/>
      <c r="E191" s="21"/>
      <c r="F191" s="21"/>
      <c r="G191" s="21"/>
      <c r="H191" s="21"/>
      <c r="I191" s="21"/>
    </row>
    <row r="192" spans="1:11" x14ac:dyDescent="0.3">
      <c r="C192" s="28"/>
      <c r="D192" t="s">
        <v>44</v>
      </c>
      <c r="E192" s="21"/>
      <c r="F192" s="21"/>
      <c r="G192" s="21"/>
      <c r="H192" s="21"/>
      <c r="I192" s="21"/>
    </row>
    <row r="193" spans="1:11" x14ac:dyDescent="0.3">
      <c r="C193" s="28"/>
      <c r="D193" t="s">
        <v>60</v>
      </c>
      <c r="E193" s="21"/>
      <c r="F193" s="21"/>
      <c r="G193" s="21"/>
      <c r="H193" s="21"/>
      <c r="I193" s="21"/>
    </row>
    <row r="194" spans="1:11" x14ac:dyDescent="0.3">
      <c r="C194" s="28"/>
      <c r="D194" s="21"/>
      <c r="E194" s="21"/>
      <c r="F194" s="21"/>
      <c r="G194" s="21"/>
      <c r="H194" s="21"/>
      <c r="I194" s="21"/>
    </row>
    <row r="195" spans="1:11" x14ac:dyDescent="0.3">
      <c r="C195" s="28" t="s">
        <v>41</v>
      </c>
      <c r="D195" s="21" t="s">
        <v>42</v>
      </c>
      <c r="E195" s="21" t="s">
        <v>38</v>
      </c>
      <c r="F195" s="21" t="s">
        <v>39</v>
      </c>
      <c r="G195" s="21" t="s">
        <v>40</v>
      </c>
      <c r="H195" s="63" t="s">
        <v>52</v>
      </c>
      <c r="I195" s="63"/>
      <c r="J195" s="21" t="s">
        <v>51</v>
      </c>
    </row>
    <row r="196" spans="1:11" x14ac:dyDescent="0.3">
      <c r="C196" s="29">
        <v>44765.548563703705</v>
      </c>
      <c r="D196" s="25">
        <v>44765</v>
      </c>
      <c r="E196" s="27">
        <f t="shared" ref="E196:E211" si="30">C196</f>
        <v>44765.548563703705</v>
      </c>
      <c r="F196">
        <v>59.799999237060547</v>
      </c>
      <c r="G196">
        <v>5.0339198112487793</v>
      </c>
      <c r="H196">
        <f>5.014+0.03579</f>
        <v>5.0497900000000007</v>
      </c>
      <c r="I196">
        <f>5.014-0.03579</f>
        <v>4.9782099999999998</v>
      </c>
      <c r="J196">
        <f>6.207+0.03579</f>
        <v>6.2427900000000003</v>
      </c>
      <c r="K196">
        <f>6.207-0.03579</f>
        <v>6.1712099999999994</v>
      </c>
    </row>
    <row r="197" spans="1:11" x14ac:dyDescent="0.3">
      <c r="C197" s="29">
        <v>44765.548575312503</v>
      </c>
      <c r="D197" s="25">
        <v>44765</v>
      </c>
      <c r="E197" s="27">
        <f t="shared" si="30"/>
        <v>44765.548575312503</v>
      </c>
      <c r="F197">
        <v>59.799999237060547</v>
      </c>
      <c r="G197">
        <v>5.0337400436401367</v>
      </c>
      <c r="H197">
        <f t="shared" ref="H197:H211" si="31">5.014+0.03579</f>
        <v>5.0497900000000007</v>
      </c>
      <c r="I197">
        <f t="shared" ref="I197:I211" si="32">5.014-0.03579</f>
        <v>4.9782099999999998</v>
      </c>
      <c r="J197">
        <f t="shared" ref="J197:J211" si="33">6.207+0.03579</f>
        <v>6.2427900000000003</v>
      </c>
      <c r="K197">
        <f t="shared" ref="K197:K211" si="34">6.207-0.03579</f>
        <v>6.1712099999999994</v>
      </c>
    </row>
    <row r="198" spans="1:11" x14ac:dyDescent="0.3">
      <c r="B198" s="27"/>
      <c r="C198" s="29">
        <v>44765.548586909725</v>
      </c>
      <c r="D198" s="25">
        <v>44765</v>
      </c>
      <c r="E198" s="27">
        <f t="shared" si="30"/>
        <v>44765.548586909725</v>
      </c>
      <c r="F198">
        <v>59.599998474121094</v>
      </c>
      <c r="G198">
        <v>5.0337400436401367</v>
      </c>
      <c r="H198">
        <f t="shared" si="31"/>
        <v>5.0497900000000007</v>
      </c>
      <c r="I198">
        <f t="shared" si="32"/>
        <v>4.9782099999999998</v>
      </c>
      <c r="J198">
        <f t="shared" si="33"/>
        <v>6.2427900000000003</v>
      </c>
      <c r="K198">
        <f t="shared" si="34"/>
        <v>6.1712099999999994</v>
      </c>
    </row>
    <row r="199" spans="1:11" x14ac:dyDescent="0.3">
      <c r="B199" s="27"/>
      <c r="C199" s="29">
        <v>44765.548598518515</v>
      </c>
      <c r="D199" s="25">
        <v>44765</v>
      </c>
      <c r="E199" s="27">
        <f t="shared" si="30"/>
        <v>44765.548598518515</v>
      </c>
      <c r="F199">
        <v>59.599998474121094</v>
      </c>
      <c r="G199">
        <v>5.0340499877929688</v>
      </c>
      <c r="H199">
        <f t="shared" si="31"/>
        <v>5.0497900000000007</v>
      </c>
      <c r="I199">
        <f t="shared" si="32"/>
        <v>4.9782099999999998</v>
      </c>
      <c r="J199">
        <f t="shared" si="33"/>
        <v>6.2427900000000003</v>
      </c>
      <c r="K199">
        <f t="shared" si="34"/>
        <v>6.1712099999999994</v>
      </c>
    </row>
    <row r="200" spans="1:11" x14ac:dyDescent="0.3">
      <c r="A200" t="s">
        <v>55</v>
      </c>
      <c r="B200" s="27">
        <f>+C200-C199</f>
        <v>1.1597228876780719E-5</v>
      </c>
      <c r="C200" s="41">
        <v>44765.548610115744</v>
      </c>
      <c r="D200" s="42">
        <v>44765</v>
      </c>
      <c r="E200" s="32">
        <f t="shared" si="30"/>
        <v>44765.548610115744</v>
      </c>
      <c r="F200" s="33">
        <v>59.599998474121094</v>
      </c>
      <c r="G200" s="33">
        <v>5.4560599327087402</v>
      </c>
      <c r="H200" s="33">
        <f t="shared" si="31"/>
        <v>5.0497900000000007</v>
      </c>
      <c r="I200" s="33">
        <f t="shared" si="32"/>
        <v>4.9782099999999998</v>
      </c>
      <c r="J200" s="33">
        <f t="shared" si="33"/>
        <v>6.2427900000000003</v>
      </c>
      <c r="K200" s="33">
        <f t="shared" si="34"/>
        <v>6.1712099999999994</v>
      </c>
    </row>
    <row r="201" spans="1:11" x14ac:dyDescent="0.3">
      <c r="B201" s="27"/>
      <c r="C201" s="29">
        <v>44765.548621724534</v>
      </c>
      <c r="D201" s="25">
        <v>44765</v>
      </c>
      <c r="E201" s="27">
        <f t="shared" si="30"/>
        <v>44765.548621724534</v>
      </c>
      <c r="F201">
        <v>59.599998474121094</v>
      </c>
      <c r="G201">
        <v>5.7060399055480957</v>
      </c>
      <c r="H201">
        <f t="shared" si="31"/>
        <v>5.0497900000000007</v>
      </c>
      <c r="I201">
        <f t="shared" si="32"/>
        <v>4.9782099999999998</v>
      </c>
      <c r="J201">
        <f t="shared" si="33"/>
        <v>6.2427900000000003</v>
      </c>
      <c r="K201">
        <f t="shared" si="34"/>
        <v>6.1712099999999994</v>
      </c>
    </row>
    <row r="202" spans="1:11" x14ac:dyDescent="0.3">
      <c r="B202" s="27"/>
      <c r="C202" s="29">
        <v>44765.548633321756</v>
      </c>
      <c r="D202" s="25">
        <v>44765</v>
      </c>
      <c r="E202" s="27">
        <f t="shared" si="30"/>
        <v>44765.548633321756</v>
      </c>
      <c r="F202">
        <v>59.599998474121094</v>
      </c>
      <c r="G202">
        <v>5.7060399055480957</v>
      </c>
      <c r="H202">
        <f t="shared" si="31"/>
        <v>5.0497900000000007</v>
      </c>
      <c r="I202">
        <f t="shared" si="32"/>
        <v>4.9782099999999998</v>
      </c>
      <c r="J202">
        <f t="shared" si="33"/>
        <v>6.2427900000000003</v>
      </c>
      <c r="K202">
        <f t="shared" si="34"/>
        <v>6.1712099999999994</v>
      </c>
    </row>
    <row r="203" spans="1:11" x14ac:dyDescent="0.3">
      <c r="B203" s="27"/>
      <c r="C203" s="29">
        <v>44765.548645787036</v>
      </c>
      <c r="D203" s="25">
        <v>44765</v>
      </c>
      <c r="E203" s="27">
        <f t="shared" si="30"/>
        <v>44765.548645787036</v>
      </c>
      <c r="F203">
        <v>59.599998474121094</v>
      </c>
      <c r="G203">
        <v>6.1223697662353516</v>
      </c>
      <c r="H203">
        <f t="shared" si="31"/>
        <v>5.0497900000000007</v>
      </c>
      <c r="I203">
        <f t="shared" si="32"/>
        <v>4.9782099999999998</v>
      </c>
      <c r="J203">
        <f t="shared" si="33"/>
        <v>6.2427900000000003</v>
      </c>
      <c r="K203">
        <f t="shared" si="34"/>
        <v>6.1712099999999994</v>
      </c>
    </row>
    <row r="204" spans="1:11" x14ac:dyDescent="0.3">
      <c r="B204" s="27"/>
      <c r="C204" s="43">
        <v>44765.548657407409</v>
      </c>
      <c r="D204" s="44">
        <v>44765</v>
      </c>
      <c r="E204" s="34">
        <f t="shared" si="30"/>
        <v>44765.548657407409</v>
      </c>
      <c r="F204" s="35">
        <v>59.599998474121094</v>
      </c>
      <c r="G204" s="35">
        <v>6.325200080871582</v>
      </c>
      <c r="H204" s="35">
        <f t="shared" si="31"/>
        <v>5.0497900000000007</v>
      </c>
      <c r="I204" s="35">
        <f t="shared" si="32"/>
        <v>4.9782099999999998</v>
      </c>
      <c r="J204" s="35">
        <f t="shared" si="33"/>
        <v>6.2427900000000003</v>
      </c>
      <c r="K204" s="35">
        <f t="shared" si="34"/>
        <v>6.1712099999999994</v>
      </c>
    </row>
    <row r="205" spans="1:11" x14ac:dyDescent="0.3">
      <c r="C205" s="29">
        <v>44765.548669027776</v>
      </c>
      <c r="D205" s="25">
        <v>44765</v>
      </c>
      <c r="E205" s="27">
        <f t="shared" si="30"/>
        <v>44765.548669027776</v>
      </c>
      <c r="F205">
        <v>59.599998474121094</v>
      </c>
      <c r="G205">
        <v>6.3086299896240234</v>
      </c>
      <c r="H205">
        <f t="shared" si="31"/>
        <v>5.0497900000000007</v>
      </c>
      <c r="I205">
        <f t="shared" si="32"/>
        <v>4.9782099999999998</v>
      </c>
      <c r="J205">
        <f t="shared" si="33"/>
        <v>6.2427900000000003</v>
      </c>
      <c r="K205">
        <f t="shared" si="34"/>
        <v>6.1712099999999994</v>
      </c>
    </row>
    <row r="206" spans="1:11" x14ac:dyDescent="0.3">
      <c r="C206" s="29">
        <v>44765.548680624997</v>
      </c>
      <c r="D206" s="25">
        <v>44765</v>
      </c>
      <c r="E206" s="27">
        <f t="shared" si="30"/>
        <v>44765.548680624997</v>
      </c>
      <c r="F206">
        <v>59.599998474121094</v>
      </c>
      <c r="G206">
        <v>6.2856302261352539</v>
      </c>
      <c r="H206">
        <f t="shared" si="31"/>
        <v>5.0497900000000007</v>
      </c>
      <c r="I206">
        <f t="shared" si="32"/>
        <v>4.9782099999999998</v>
      </c>
      <c r="J206">
        <f t="shared" si="33"/>
        <v>6.2427900000000003</v>
      </c>
      <c r="K206">
        <f t="shared" si="34"/>
        <v>6.1712099999999994</v>
      </c>
    </row>
    <row r="207" spans="1:11" x14ac:dyDescent="0.3">
      <c r="C207" s="29">
        <v>44765.548690034724</v>
      </c>
      <c r="D207" s="25">
        <v>44765</v>
      </c>
      <c r="E207" s="27">
        <f t="shared" si="30"/>
        <v>44765.548690034724</v>
      </c>
      <c r="F207">
        <v>59.599998474121094</v>
      </c>
      <c r="G207">
        <v>6.2856302261352539</v>
      </c>
      <c r="H207">
        <f t="shared" si="31"/>
        <v>5.0497900000000007</v>
      </c>
      <c r="I207">
        <f t="shared" si="32"/>
        <v>4.9782099999999998</v>
      </c>
      <c r="J207">
        <f t="shared" si="33"/>
        <v>6.2427900000000003</v>
      </c>
      <c r="K207">
        <f t="shared" si="34"/>
        <v>6.1712099999999994</v>
      </c>
    </row>
    <row r="208" spans="1:11" x14ac:dyDescent="0.3">
      <c r="A208" t="s">
        <v>56</v>
      </c>
      <c r="B208" s="27">
        <f>+C208-C198</f>
        <v>1.0533564636716619E-4</v>
      </c>
      <c r="C208" s="29">
        <v>44765.548692245371</v>
      </c>
      <c r="D208" s="25">
        <v>44765</v>
      </c>
      <c r="E208" s="27">
        <f t="shared" si="30"/>
        <v>44765.548692245371</v>
      </c>
      <c r="F208">
        <v>59.599998474121094</v>
      </c>
      <c r="G208">
        <v>6.2534499168395996</v>
      </c>
      <c r="H208">
        <f t="shared" si="31"/>
        <v>5.0497900000000007</v>
      </c>
      <c r="I208">
        <f t="shared" si="32"/>
        <v>4.9782099999999998</v>
      </c>
      <c r="J208">
        <f t="shared" si="33"/>
        <v>6.2427900000000003</v>
      </c>
      <c r="K208">
        <f t="shared" si="34"/>
        <v>6.1712099999999994</v>
      </c>
    </row>
    <row r="209" spans="1:11" x14ac:dyDescent="0.3">
      <c r="C209" s="29">
        <v>44765.548692256947</v>
      </c>
      <c r="D209" s="25">
        <v>44765</v>
      </c>
      <c r="E209" s="27">
        <f t="shared" si="30"/>
        <v>44765.548692256947</v>
      </c>
      <c r="F209">
        <v>59.599998474121094</v>
      </c>
      <c r="G209">
        <v>6.2534499168395996</v>
      </c>
      <c r="H209">
        <f t="shared" si="31"/>
        <v>5.0497900000000007</v>
      </c>
      <c r="I209">
        <f t="shared" si="32"/>
        <v>4.9782099999999998</v>
      </c>
      <c r="J209">
        <f t="shared" si="33"/>
        <v>6.2427900000000003</v>
      </c>
      <c r="K209">
        <f t="shared" si="34"/>
        <v>6.1712099999999994</v>
      </c>
    </row>
    <row r="210" spans="1:11" x14ac:dyDescent="0.3">
      <c r="C210" s="29">
        <v>44765.548703865737</v>
      </c>
      <c r="D210" s="25">
        <v>44765</v>
      </c>
      <c r="E210" s="27">
        <f t="shared" si="30"/>
        <v>44765.548703865737</v>
      </c>
      <c r="F210">
        <v>59.599998474121094</v>
      </c>
      <c r="G210">
        <v>6.2534499168395996</v>
      </c>
      <c r="H210">
        <f t="shared" si="31"/>
        <v>5.0497900000000007</v>
      </c>
      <c r="I210">
        <f t="shared" si="32"/>
        <v>4.9782099999999998</v>
      </c>
      <c r="J210">
        <f t="shared" si="33"/>
        <v>6.2427900000000003</v>
      </c>
      <c r="K210">
        <f t="shared" si="34"/>
        <v>6.1712099999999994</v>
      </c>
    </row>
    <row r="211" spans="1:11" x14ac:dyDescent="0.3">
      <c r="C211" s="29">
        <v>44765.548715474535</v>
      </c>
      <c r="D211" s="25">
        <v>44765</v>
      </c>
      <c r="E211" s="27">
        <f t="shared" si="30"/>
        <v>44765.548715474535</v>
      </c>
      <c r="F211">
        <v>59.599998474121094</v>
      </c>
      <c r="G211">
        <v>6.2283902168273926</v>
      </c>
      <c r="H211">
        <f t="shared" si="31"/>
        <v>5.0497900000000007</v>
      </c>
      <c r="I211">
        <f t="shared" si="32"/>
        <v>4.9782099999999998</v>
      </c>
      <c r="J211">
        <f t="shared" si="33"/>
        <v>6.2427900000000003</v>
      </c>
      <c r="K211">
        <f t="shared" si="34"/>
        <v>6.1712099999999994</v>
      </c>
    </row>
    <row r="212" spans="1:11" x14ac:dyDescent="0.3">
      <c r="C212" s="29"/>
      <c r="D212" s="25"/>
      <c r="E212" s="27"/>
    </row>
    <row r="213" spans="1:11" x14ac:dyDescent="0.3">
      <c r="C213" s="29"/>
      <c r="D213" s="25"/>
      <c r="E213" s="27"/>
    </row>
    <row r="214" spans="1:11" x14ac:dyDescent="0.3">
      <c r="C214" s="29"/>
      <c r="D214" s="25"/>
      <c r="E214" s="27"/>
    </row>
    <row r="215" spans="1:11" x14ac:dyDescent="0.3">
      <c r="C215" s="29"/>
      <c r="D215" s="25"/>
      <c r="E215" s="27"/>
    </row>
    <row r="216" spans="1:11" x14ac:dyDescent="0.3">
      <c r="C216" s="29"/>
      <c r="D216" t="s">
        <v>44</v>
      </c>
      <c r="E216" s="27"/>
    </row>
    <row r="217" spans="1:11" x14ac:dyDescent="0.3">
      <c r="C217" s="29"/>
      <c r="D217" t="s">
        <v>61</v>
      </c>
      <c r="E217" s="27"/>
    </row>
    <row r="219" spans="1:11" x14ac:dyDescent="0.3">
      <c r="C219" s="28" t="s">
        <v>41</v>
      </c>
      <c r="D219" s="21" t="s">
        <v>42</v>
      </c>
      <c r="E219" s="21" t="s">
        <v>38</v>
      </c>
      <c r="F219" s="21" t="s">
        <v>39</v>
      </c>
      <c r="G219" s="21" t="s">
        <v>40</v>
      </c>
      <c r="H219" s="63" t="s">
        <v>52</v>
      </c>
      <c r="I219" s="63"/>
      <c r="J219" s="21" t="s">
        <v>51</v>
      </c>
    </row>
    <row r="220" spans="1:11" x14ac:dyDescent="0.3">
      <c r="C220" s="29">
        <v>44765.54898472222</v>
      </c>
      <c r="D220" s="25">
        <v>44765</v>
      </c>
      <c r="E220" s="27">
        <f t="shared" ref="E220:E235" si="35">C220</f>
        <v>44765.54898472222</v>
      </c>
      <c r="F220">
        <v>59.599998474121094</v>
      </c>
      <c r="G220">
        <v>6.2015900611877441</v>
      </c>
      <c r="H220">
        <f>6.207+0.03582</f>
        <v>6.24282</v>
      </c>
      <c r="I220">
        <f>6.207-0.03582</f>
        <v>6.1711799999999997</v>
      </c>
      <c r="J220">
        <f>7.401+0.03582</f>
        <v>7.43682</v>
      </c>
      <c r="K220">
        <f>7.401-0.03582</f>
        <v>7.3651799999999996</v>
      </c>
    </row>
    <row r="221" spans="1:11" x14ac:dyDescent="0.3">
      <c r="C221" s="29">
        <v>44765.548997604164</v>
      </c>
      <c r="D221" s="25">
        <v>44765</v>
      </c>
      <c r="E221" s="27">
        <f t="shared" si="35"/>
        <v>44765.548997604164</v>
      </c>
      <c r="F221">
        <v>59.599998474121094</v>
      </c>
      <c r="G221">
        <v>6.2015900611877441</v>
      </c>
      <c r="H221">
        <f t="shared" ref="H221:H235" si="36">6.207+0.03582</f>
        <v>6.24282</v>
      </c>
      <c r="I221">
        <f t="shared" ref="I221:I235" si="37">6.207-0.03582</f>
        <v>6.1711799999999997</v>
      </c>
      <c r="J221">
        <f t="shared" ref="J221:J235" si="38">7.401+0.03582</f>
        <v>7.43682</v>
      </c>
      <c r="K221">
        <f t="shared" ref="K221:K235" si="39">7.401-0.03582</f>
        <v>7.3651799999999996</v>
      </c>
    </row>
    <row r="222" spans="1:11" x14ac:dyDescent="0.3">
      <c r="B222" s="27"/>
      <c r="C222" s="29">
        <v>44765.549009212962</v>
      </c>
      <c r="D222" s="25">
        <v>44765</v>
      </c>
      <c r="E222" s="27">
        <f t="shared" si="35"/>
        <v>44765.549009212962</v>
      </c>
      <c r="F222">
        <v>59.400001525878906</v>
      </c>
      <c r="G222">
        <v>6.2013001441955566</v>
      </c>
      <c r="H222">
        <f t="shared" si="36"/>
        <v>6.24282</v>
      </c>
      <c r="I222">
        <f t="shared" si="37"/>
        <v>6.1711799999999997</v>
      </c>
      <c r="J222">
        <f t="shared" si="38"/>
        <v>7.43682</v>
      </c>
      <c r="K222">
        <f t="shared" si="39"/>
        <v>7.3651799999999996</v>
      </c>
    </row>
    <row r="223" spans="1:11" x14ac:dyDescent="0.3">
      <c r="A223" t="s">
        <v>55</v>
      </c>
      <c r="B223" s="27">
        <f>+C223-C222</f>
        <v>1.1620373697951436E-5</v>
      </c>
      <c r="C223" s="41">
        <v>44765.549020833336</v>
      </c>
      <c r="D223" s="42">
        <v>44765</v>
      </c>
      <c r="E223" s="32">
        <f t="shared" si="35"/>
        <v>44765.549020833336</v>
      </c>
      <c r="F223" s="33">
        <v>59.400001525878906</v>
      </c>
      <c r="G223" s="33">
        <v>6.3842101097106934</v>
      </c>
      <c r="H223" s="33">
        <f t="shared" si="36"/>
        <v>6.24282</v>
      </c>
      <c r="I223" s="33">
        <f t="shared" si="37"/>
        <v>6.1711799999999997</v>
      </c>
      <c r="J223" s="33">
        <f t="shared" si="38"/>
        <v>7.43682</v>
      </c>
      <c r="K223" s="33">
        <f t="shared" si="39"/>
        <v>7.3651799999999996</v>
      </c>
    </row>
    <row r="224" spans="1:11" x14ac:dyDescent="0.3">
      <c r="B224" s="27"/>
      <c r="C224" s="29">
        <v>44765.549032430557</v>
      </c>
      <c r="D224" s="25">
        <v>44765</v>
      </c>
      <c r="E224" s="27">
        <f t="shared" si="35"/>
        <v>44765.549032430557</v>
      </c>
      <c r="F224">
        <v>59.400001525878906</v>
      </c>
      <c r="G224">
        <v>6.7595400810241699</v>
      </c>
      <c r="H224">
        <f t="shared" si="36"/>
        <v>6.24282</v>
      </c>
      <c r="I224">
        <f t="shared" si="37"/>
        <v>6.1711799999999997</v>
      </c>
      <c r="J224">
        <f t="shared" si="38"/>
        <v>7.43682</v>
      </c>
      <c r="K224">
        <f t="shared" si="39"/>
        <v>7.3651799999999996</v>
      </c>
    </row>
    <row r="225" spans="1:11" x14ac:dyDescent="0.3">
      <c r="B225" s="27"/>
      <c r="C225" s="29">
        <v>44765.549040347221</v>
      </c>
      <c r="D225" s="25">
        <v>44765</v>
      </c>
      <c r="E225" s="27">
        <f t="shared" si="35"/>
        <v>44765.549040347221</v>
      </c>
      <c r="F225">
        <v>59.400001525878906</v>
      </c>
      <c r="G225">
        <v>6.7595400810241699</v>
      </c>
      <c r="H225">
        <f t="shared" si="36"/>
        <v>6.24282</v>
      </c>
      <c r="I225">
        <f t="shared" si="37"/>
        <v>6.1711799999999997</v>
      </c>
      <c r="J225">
        <f t="shared" si="38"/>
        <v>7.43682</v>
      </c>
      <c r="K225">
        <f t="shared" si="39"/>
        <v>7.3651799999999996</v>
      </c>
    </row>
    <row r="226" spans="1:11" x14ac:dyDescent="0.3">
      <c r="B226" s="27"/>
      <c r="C226" s="29">
        <v>44765.549044039355</v>
      </c>
      <c r="D226" s="25">
        <v>44765</v>
      </c>
      <c r="E226" s="27">
        <f t="shared" si="35"/>
        <v>44765.549044039355</v>
      </c>
      <c r="F226">
        <v>59.400001525878906</v>
      </c>
      <c r="G226">
        <v>7.0835700035095215</v>
      </c>
      <c r="H226">
        <f t="shared" si="36"/>
        <v>6.24282</v>
      </c>
      <c r="I226">
        <f t="shared" si="37"/>
        <v>6.1711799999999997</v>
      </c>
      <c r="J226">
        <f t="shared" si="38"/>
        <v>7.43682</v>
      </c>
      <c r="K226">
        <f t="shared" si="39"/>
        <v>7.3651799999999996</v>
      </c>
    </row>
    <row r="227" spans="1:11" x14ac:dyDescent="0.3">
      <c r="C227" s="29">
        <v>44765.549044050924</v>
      </c>
      <c r="D227" s="25">
        <v>44765</v>
      </c>
      <c r="E227" s="27">
        <f t="shared" si="35"/>
        <v>44765.549044050924</v>
      </c>
      <c r="F227">
        <v>59.400001525878906</v>
      </c>
      <c r="G227">
        <v>7.0835700035095215</v>
      </c>
      <c r="H227">
        <f t="shared" si="36"/>
        <v>6.24282</v>
      </c>
      <c r="I227">
        <f t="shared" si="37"/>
        <v>6.1711799999999997</v>
      </c>
      <c r="J227">
        <f t="shared" si="38"/>
        <v>7.43682</v>
      </c>
      <c r="K227">
        <f t="shared" si="39"/>
        <v>7.3651799999999996</v>
      </c>
    </row>
    <row r="228" spans="1:11" x14ac:dyDescent="0.3">
      <c r="C228" s="29">
        <v>44765.549055671298</v>
      </c>
      <c r="D228" s="25">
        <v>44765</v>
      </c>
      <c r="E228" s="27">
        <f t="shared" si="35"/>
        <v>44765.549055671298</v>
      </c>
      <c r="F228">
        <v>59.400001525878906</v>
      </c>
      <c r="G228">
        <v>7.0835700035095215</v>
      </c>
      <c r="H228">
        <f t="shared" si="36"/>
        <v>6.24282</v>
      </c>
      <c r="I228">
        <f t="shared" si="37"/>
        <v>6.1711799999999997</v>
      </c>
      <c r="J228">
        <f t="shared" si="38"/>
        <v>7.43682</v>
      </c>
      <c r="K228">
        <f t="shared" si="39"/>
        <v>7.3651799999999996</v>
      </c>
    </row>
    <row r="229" spans="1:11" x14ac:dyDescent="0.3">
      <c r="C229" s="29">
        <v>44765.549068773151</v>
      </c>
      <c r="D229" s="25">
        <v>44765</v>
      </c>
      <c r="E229" s="27">
        <f t="shared" si="35"/>
        <v>44765.549068773151</v>
      </c>
      <c r="F229">
        <v>59.400001525878906</v>
      </c>
      <c r="G229">
        <v>7.3421201705932617</v>
      </c>
      <c r="H229">
        <f t="shared" si="36"/>
        <v>6.24282</v>
      </c>
      <c r="I229">
        <f t="shared" si="37"/>
        <v>6.1711799999999997</v>
      </c>
      <c r="J229">
        <f t="shared" si="38"/>
        <v>7.43682</v>
      </c>
      <c r="K229">
        <f t="shared" si="39"/>
        <v>7.3651799999999996</v>
      </c>
    </row>
    <row r="230" spans="1:11" x14ac:dyDescent="0.3">
      <c r="A230" t="s">
        <v>56</v>
      </c>
      <c r="B230" s="27">
        <f>+C230-C222</f>
        <v>7.1145834226626903E-5</v>
      </c>
      <c r="C230" s="43">
        <v>44765.549080358796</v>
      </c>
      <c r="D230" s="44">
        <v>44765</v>
      </c>
      <c r="E230" s="34">
        <f t="shared" si="35"/>
        <v>44765.549080358796</v>
      </c>
      <c r="F230" s="35">
        <v>59.400001525878906</v>
      </c>
      <c r="G230" s="35">
        <v>7.3884401321411133</v>
      </c>
      <c r="H230" s="35">
        <f t="shared" si="36"/>
        <v>6.24282</v>
      </c>
      <c r="I230" s="35">
        <f t="shared" si="37"/>
        <v>6.1711799999999997</v>
      </c>
      <c r="J230" s="35">
        <f t="shared" si="38"/>
        <v>7.43682</v>
      </c>
      <c r="K230" s="35">
        <f t="shared" si="39"/>
        <v>7.3651799999999996</v>
      </c>
    </row>
    <row r="231" spans="1:11" x14ac:dyDescent="0.3">
      <c r="C231" s="29">
        <v>44765.549080370372</v>
      </c>
      <c r="D231" s="25">
        <v>44765</v>
      </c>
      <c r="E231" s="27">
        <f t="shared" si="35"/>
        <v>44765.549080370372</v>
      </c>
      <c r="F231">
        <v>59.400001525878906</v>
      </c>
      <c r="G231">
        <v>7.3884401321411133</v>
      </c>
      <c r="H231">
        <f t="shared" si="36"/>
        <v>6.24282</v>
      </c>
      <c r="I231">
        <f t="shared" si="37"/>
        <v>6.1711799999999997</v>
      </c>
      <c r="J231">
        <f t="shared" si="38"/>
        <v>7.43682</v>
      </c>
      <c r="K231">
        <f t="shared" si="39"/>
        <v>7.3651799999999996</v>
      </c>
    </row>
    <row r="232" spans="1:11" x14ac:dyDescent="0.3">
      <c r="C232" s="29">
        <v>44765.549093298614</v>
      </c>
      <c r="D232" s="25">
        <v>44765</v>
      </c>
      <c r="E232" s="27">
        <f t="shared" si="35"/>
        <v>44765.549093298614</v>
      </c>
      <c r="F232">
        <v>59.400001525878906</v>
      </c>
      <c r="G232">
        <v>7.432650089263916</v>
      </c>
      <c r="H232">
        <f t="shared" si="36"/>
        <v>6.24282</v>
      </c>
      <c r="I232">
        <f t="shared" si="37"/>
        <v>6.1711799999999997</v>
      </c>
      <c r="J232">
        <f t="shared" si="38"/>
        <v>7.43682</v>
      </c>
      <c r="K232">
        <f t="shared" si="39"/>
        <v>7.3651799999999996</v>
      </c>
    </row>
    <row r="233" spans="1:11" x14ac:dyDescent="0.3">
      <c r="C233" s="29">
        <v>44765.549104930556</v>
      </c>
      <c r="D233" s="25">
        <v>44765</v>
      </c>
      <c r="E233" s="27">
        <f t="shared" si="35"/>
        <v>44765.549104930556</v>
      </c>
      <c r="F233">
        <v>59.400001525878906</v>
      </c>
      <c r="G233">
        <v>7.4180498123168945</v>
      </c>
      <c r="H233">
        <f t="shared" si="36"/>
        <v>6.24282</v>
      </c>
      <c r="I233">
        <f t="shared" si="37"/>
        <v>6.1711799999999997</v>
      </c>
      <c r="J233">
        <f t="shared" si="38"/>
        <v>7.43682</v>
      </c>
      <c r="K233">
        <f t="shared" si="39"/>
        <v>7.3651799999999996</v>
      </c>
    </row>
    <row r="234" spans="1:11" x14ac:dyDescent="0.3">
      <c r="C234" s="29">
        <v>44765.549116527778</v>
      </c>
      <c r="D234" s="25">
        <v>44765</v>
      </c>
      <c r="E234" s="27">
        <f t="shared" si="35"/>
        <v>44765.549116527778</v>
      </c>
      <c r="F234">
        <v>59.400001525878906</v>
      </c>
      <c r="G234">
        <v>7.4180498123168945</v>
      </c>
      <c r="H234">
        <f t="shared" si="36"/>
        <v>6.24282</v>
      </c>
      <c r="I234">
        <f t="shared" si="37"/>
        <v>6.1711799999999997</v>
      </c>
      <c r="J234">
        <f t="shared" si="38"/>
        <v>7.43682</v>
      </c>
      <c r="K234">
        <f t="shared" si="39"/>
        <v>7.3651799999999996</v>
      </c>
    </row>
    <row r="235" spans="1:11" x14ac:dyDescent="0.3">
      <c r="C235" s="29">
        <v>44765.549130439817</v>
      </c>
      <c r="D235" s="25">
        <v>44765</v>
      </c>
      <c r="E235" s="27">
        <f t="shared" si="35"/>
        <v>44765.549130439817</v>
      </c>
      <c r="F235">
        <v>59.400001525878906</v>
      </c>
      <c r="G235">
        <v>7.4114298820495605</v>
      </c>
      <c r="H235">
        <f t="shared" si="36"/>
        <v>6.24282</v>
      </c>
      <c r="I235">
        <f t="shared" si="37"/>
        <v>6.1711799999999997</v>
      </c>
      <c r="J235">
        <f t="shared" si="38"/>
        <v>7.43682</v>
      </c>
      <c r="K235">
        <f t="shared" si="39"/>
        <v>7.3651799999999996</v>
      </c>
    </row>
    <row r="236" spans="1:11" x14ac:dyDescent="0.3">
      <c r="C236" s="29"/>
      <c r="D236" s="25"/>
      <c r="E236" s="27"/>
    </row>
    <row r="237" spans="1:11" x14ac:dyDescent="0.3">
      <c r="C237" s="29"/>
      <c r="D237" s="25"/>
      <c r="E237" s="27"/>
    </row>
    <row r="238" spans="1:11" x14ac:dyDescent="0.3">
      <c r="C238" s="29"/>
      <c r="D238" s="25"/>
      <c r="E238" s="27"/>
    </row>
    <row r="239" spans="1:11" x14ac:dyDescent="0.3">
      <c r="C239" s="29"/>
      <c r="D239" s="25"/>
      <c r="E239" s="27"/>
    </row>
    <row r="240" spans="1:11" x14ac:dyDescent="0.3">
      <c r="C240" s="29"/>
      <c r="D240" s="25"/>
      <c r="E240" s="27"/>
    </row>
    <row r="241" spans="1:11" x14ac:dyDescent="0.3">
      <c r="C241" s="29"/>
      <c r="D241" s="25"/>
      <c r="E241" s="27"/>
    </row>
    <row r="242" spans="1:11" x14ac:dyDescent="0.3">
      <c r="C242" s="29"/>
      <c r="D242" t="s">
        <v>44</v>
      </c>
      <c r="E242" s="27"/>
    </row>
    <row r="243" spans="1:11" ht="21.6" customHeight="1" x14ac:dyDescent="0.3">
      <c r="D243" t="s">
        <v>62</v>
      </c>
    </row>
    <row r="245" spans="1:11" x14ac:dyDescent="0.3">
      <c r="C245" s="28" t="s">
        <v>41</v>
      </c>
      <c r="D245" s="21" t="s">
        <v>42</v>
      </c>
      <c r="E245" s="21" t="s">
        <v>38</v>
      </c>
      <c r="F245" s="21" t="s">
        <v>39</v>
      </c>
      <c r="G245" s="21" t="s">
        <v>40</v>
      </c>
      <c r="H245" s="63" t="s">
        <v>52</v>
      </c>
      <c r="I245" s="63"/>
      <c r="J245" s="21" t="s">
        <v>51</v>
      </c>
    </row>
    <row r="246" spans="1:11" x14ac:dyDescent="0.3">
      <c r="C246" s="29">
        <v>44765.549326944441</v>
      </c>
      <c r="D246" s="25">
        <v>44765</v>
      </c>
      <c r="E246" s="27">
        <f t="shared" ref="E246:E258" si="40">C246</f>
        <v>44765.549326944441</v>
      </c>
      <c r="F246">
        <v>59.400001525878906</v>
      </c>
      <c r="G246">
        <v>7.4089398384094238</v>
      </c>
      <c r="H246">
        <f>7.401+0.03567</f>
        <v>7.4366699999999994</v>
      </c>
      <c r="I246">
        <f>7.401-0.03567</f>
        <v>7.3653300000000002</v>
      </c>
      <c r="J246">
        <f>8.59+0.03567</f>
        <v>8.6256699999999995</v>
      </c>
      <c r="K246">
        <f>8.59-0.03567</f>
        <v>8.5543300000000002</v>
      </c>
    </row>
    <row r="247" spans="1:11" x14ac:dyDescent="0.3">
      <c r="C247" s="29">
        <v>44765.549338564815</v>
      </c>
      <c r="D247" s="25">
        <v>44765</v>
      </c>
      <c r="E247" s="27">
        <f t="shared" si="40"/>
        <v>44765.549338564815</v>
      </c>
      <c r="F247">
        <v>59.400001525878906</v>
      </c>
      <c r="G247">
        <v>7.4089398384094238</v>
      </c>
      <c r="H247">
        <f t="shared" ref="H247:H258" si="41">7.401+0.03567</f>
        <v>7.4366699999999994</v>
      </c>
      <c r="I247">
        <f t="shared" ref="I247:I258" si="42">7.401-0.03567</f>
        <v>7.3653300000000002</v>
      </c>
      <c r="J247">
        <f t="shared" ref="J247:J258" si="43">8.59+0.03567</f>
        <v>8.6256699999999995</v>
      </c>
      <c r="K247">
        <f t="shared" ref="K247:K258" si="44">8.59-0.03567</f>
        <v>8.5543300000000002</v>
      </c>
    </row>
    <row r="248" spans="1:11" x14ac:dyDescent="0.3">
      <c r="C248" s="29">
        <v>44765.549350185189</v>
      </c>
      <c r="D248" s="25">
        <v>44765</v>
      </c>
      <c r="E248" s="27">
        <f t="shared" si="40"/>
        <v>44765.549350185189</v>
      </c>
      <c r="F248">
        <v>59.200000762939453</v>
      </c>
      <c r="G248">
        <v>7.4093999862670898</v>
      </c>
      <c r="H248">
        <f t="shared" si="41"/>
        <v>7.4366699999999994</v>
      </c>
      <c r="I248">
        <f t="shared" si="42"/>
        <v>7.3653300000000002</v>
      </c>
      <c r="J248">
        <f t="shared" si="43"/>
        <v>8.6256699999999995</v>
      </c>
      <c r="K248">
        <f t="shared" si="44"/>
        <v>8.5543300000000002</v>
      </c>
    </row>
    <row r="249" spans="1:11" x14ac:dyDescent="0.3">
      <c r="B249" s="27"/>
      <c r="C249" s="29">
        <v>44765.549361793979</v>
      </c>
      <c r="D249" s="25">
        <v>44765</v>
      </c>
      <c r="E249" s="27">
        <f t="shared" si="40"/>
        <v>44765.549361793979</v>
      </c>
      <c r="F249">
        <v>59.200000762939453</v>
      </c>
      <c r="G249">
        <v>7.409639835357666</v>
      </c>
      <c r="H249">
        <f t="shared" si="41"/>
        <v>7.4366699999999994</v>
      </c>
      <c r="I249">
        <f t="shared" si="42"/>
        <v>7.3653300000000002</v>
      </c>
      <c r="J249">
        <f t="shared" si="43"/>
        <v>8.6256699999999995</v>
      </c>
      <c r="K249">
        <f t="shared" si="44"/>
        <v>8.5543300000000002</v>
      </c>
    </row>
    <row r="250" spans="1:11" x14ac:dyDescent="0.3">
      <c r="A250" t="s">
        <v>55</v>
      </c>
      <c r="B250" s="27">
        <f>+C250-C248</f>
        <v>2.4814813514240086E-5</v>
      </c>
      <c r="C250" s="41">
        <v>44765.549375000002</v>
      </c>
      <c r="D250" s="42">
        <v>44765</v>
      </c>
      <c r="E250" s="32">
        <f t="shared" si="40"/>
        <v>44765.549375000002</v>
      </c>
      <c r="F250" s="33">
        <v>59.200000762939453</v>
      </c>
      <c r="G250" s="33">
        <v>7.9834799766540527</v>
      </c>
      <c r="H250" s="33">
        <f t="shared" si="41"/>
        <v>7.4366699999999994</v>
      </c>
      <c r="I250" s="33">
        <f t="shared" si="42"/>
        <v>7.3653300000000002</v>
      </c>
      <c r="J250" s="33">
        <f t="shared" si="43"/>
        <v>8.6256699999999995</v>
      </c>
      <c r="K250" s="33">
        <f t="shared" si="44"/>
        <v>8.5543300000000002</v>
      </c>
    </row>
    <row r="251" spans="1:11" x14ac:dyDescent="0.3">
      <c r="B251" s="27"/>
      <c r="C251" s="29">
        <v>44765.549388518521</v>
      </c>
      <c r="D251" s="25">
        <v>44765</v>
      </c>
      <c r="E251" s="27">
        <f t="shared" si="40"/>
        <v>44765.549388518521</v>
      </c>
      <c r="F251">
        <v>59.200000762939453</v>
      </c>
      <c r="G251">
        <v>7.9834799766540527</v>
      </c>
      <c r="H251">
        <f t="shared" si="41"/>
        <v>7.4366699999999994</v>
      </c>
      <c r="I251">
        <f t="shared" si="42"/>
        <v>7.3653300000000002</v>
      </c>
      <c r="J251">
        <f t="shared" si="43"/>
        <v>8.6256699999999995</v>
      </c>
      <c r="K251">
        <f t="shared" si="44"/>
        <v>8.5543300000000002</v>
      </c>
    </row>
    <row r="252" spans="1:11" x14ac:dyDescent="0.3">
      <c r="B252" s="27"/>
      <c r="C252" s="29">
        <v>44765.549389490741</v>
      </c>
      <c r="D252" s="25">
        <v>44765</v>
      </c>
      <c r="E252" s="27">
        <f t="shared" si="40"/>
        <v>44765.549389490741</v>
      </c>
      <c r="F252">
        <v>59.200000762939453</v>
      </c>
      <c r="G252">
        <v>8.2297201156616211</v>
      </c>
      <c r="H252">
        <f t="shared" si="41"/>
        <v>7.4366699999999994</v>
      </c>
      <c r="I252">
        <f t="shared" si="42"/>
        <v>7.3653300000000002</v>
      </c>
      <c r="J252">
        <f t="shared" si="43"/>
        <v>8.6256699999999995</v>
      </c>
      <c r="K252">
        <f t="shared" si="44"/>
        <v>8.5543300000000002</v>
      </c>
    </row>
    <row r="253" spans="1:11" x14ac:dyDescent="0.3">
      <c r="C253" s="29">
        <v>44765.549405775462</v>
      </c>
      <c r="D253" s="25">
        <v>44765</v>
      </c>
      <c r="E253" s="27">
        <f t="shared" si="40"/>
        <v>44765.549405775462</v>
      </c>
      <c r="F253">
        <v>59.200000762939453</v>
      </c>
      <c r="G253">
        <v>8.2297201156616211</v>
      </c>
      <c r="H253">
        <f t="shared" si="41"/>
        <v>7.4366699999999994</v>
      </c>
      <c r="I253">
        <f t="shared" si="42"/>
        <v>7.3653300000000002</v>
      </c>
      <c r="J253">
        <f t="shared" si="43"/>
        <v>8.6256699999999995</v>
      </c>
      <c r="K253">
        <f t="shared" si="44"/>
        <v>8.5543300000000002</v>
      </c>
    </row>
    <row r="254" spans="1:11" x14ac:dyDescent="0.3">
      <c r="C254" s="29">
        <v>44765.549417395836</v>
      </c>
      <c r="D254" s="25">
        <v>44765</v>
      </c>
      <c r="E254" s="27">
        <f t="shared" si="40"/>
        <v>44765.549417395836</v>
      </c>
      <c r="F254">
        <v>59.200000762939453</v>
      </c>
      <c r="G254">
        <v>8.4484901428222656</v>
      </c>
      <c r="H254">
        <f t="shared" si="41"/>
        <v>7.4366699999999994</v>
      </c>
      <c r="I254">
        <f t="shared" si="42"/>
        <v>7.3653300000000002</v>
      </c>
      <c r="J254">
        <f t="shared" si="43"/>
        <v>8.6256699999999995</v>
      </c>
      <c r="K254">
        <f t="shared" si="44"/>
        <v>8.5543300000000002</v>
      </c>
    </row>
    <row r="255" spans="1:11" x14ac:dyDescent="0.3">
      <c r="A255" t="s">
        <v>56</v>
      </c>
      <c r="B255" s="27">
        <f>+C255-C248</f>
        <v>7.8819437476340681E-5</v>
      </c>
      <c r="C255" s="43">
        <v>44765.549429004626</v>
      </c>
      <c r="D255" s="44">
        <v>44765</v>
      </c>
      <c r="E255" s="34">
        <f t="shared" si="40"/>
        <v>44765.549429004626</v>
      </c>
      <c r="F255" s="35">
        <v>59.200000762939453</v>
      </c>
      <c r="G255" s="35">
        <v>8.5733098983764648</v>
      </c>
      <c r="H255" s="35">
        <f t="shared" si="41"/>
        <v>7.4366699999999994</v>
      </c>
      <c r="I255" s="35">
        <f t="shared" si="42"/>
        <v>7.3653300000000002</v>
      </c>
      <c r="J255" s="35">
        <f t="shared" si="43"/>
        <v>8.6256699999999995</v>
      </c>
      <c r="K255" s="35">
        <f t="shared" si="44"/>
        <v>8.5543300000000002</v>
      </c>
    </row>
    <row r="256" spans="1:11" x14ac:dyDescent="0.3">
      <c r="B256" s="27"/>
      <c r="C256" s="29">
        <v>44765.549441504627</v>
      </c>
      <c r="D256" s="25">
        <v>44765</v>
      </c>
      <c r="E256" s="27">
        <f t="shared" si="40"/>
        <v>44765.549441504627</v>
      </c>
      <c r="F256">
        <v>59.200000762939453</v>
      </c>
      <c r="G256">
        <v>8.6059799194335938</v>
      </c>
      <c r="H256">
        <f t="shared" si="41"/>
        <v>7.4366699999999994</v>
      </c>
      <c r="I256">
        <f t="shared" si="42"/>
        <v>7.3653300000000002</v>
      </c>
      <c r="J256">
        <f t="shared" si="43"/>
        <v>8.6256699999999995</v>
      </c>
      <c r="K256">
        <f t="shared" si="44"/>
        <v>8.5543300000000002</v>
      </c>
    </row>
    <row r="257" spans="1:11" x14ac:dyDescent="0.3">
      <c r="C257" s="29">
        <v>44765.549453113425</v>
      </c>
      <c r="D257" s="25">
        <v>44765</v>
      </c>
      <c r="E257" s="27">
        <f t="shared" si="40"/>
        <v>44765.549453113425</v>
      </c>
      <c r="F257">
        <v>59.200000762939453</v>
      </c>
      <c r="G257">
        <v>8.6377201080322266</v>
      </c>
      <c r="H257">
        <f t="shared" si="41"/>
        <v>7.4366699999999994</v>
      </c>
      <c r="I257">
        <f t="shared" si="42"/>
        <v>7.3653300000000002</v>
      </c>
      <c r="J257">
        <f t="shared" si="43"/>
        <v>8.6256699999999995</v>
      </c>
      <c r="K257">
        <f t="shared" si="44"/>
        <v>8.5543300000000002</v>
      </c>
    </row>
    <row r="258" spans="1:11" x14ac:dyDescent="0.3">
      <c r="C258" s="29">
        <v>44765.549464733798</v>
      </c>
      <c r="D258" s="25">
        <v>44765</v>
      </c>
      <c r="E258" s="27">
        <f t="shared" si="40"/>
        <v>44765.549464733798</v>
      </c>
      <c r="F258">
        <v>59.200000762939453</v>
      </c>
      <c r="G258">
        <v>8.6377201080322266</v>
      </c>
      <c r="H258">
        <f t="shared" si="41"/>
        <v>7.4366699999999994</v>
      </c>
      <c r="I258">
        <f t="shared" si="42"/>
        <v>7.3653300000000002</v>
      </c>
      <c r="J258">
        <f t="shared" si="43"/>
        <v>8.6256699999999995</v>
      </c>
      <c r="K258">
        <f t="shared" si="44"/>
        <v>8.5543300000000002</v>
      </c>
    </row>
    <row r="266" spans="1:11" x14ac:dyDescent="0.3">
      <c r="D266" t="s">
        <v>44</v>
      </c>
    </row>
    <row r="267" spans="1:11" x14ac:dyDescent="0.3">
      <c r="D267" t="s">
        <v>63</v>
      </c>
    </row>
    <row r="268" spans="1:11" x14ac:dyDescent="0.3">
      <c r="C268" s="28" t="s">
        <v>41</v>
      </c>
      <c r="D268" s="21" t="s">
        <v>42</v>
      </c>
      <c r="E268" s="21" t="s">
        <v>38</v>
      </c>
      <c r="F268" s="21" t="s">
        <v>39</v>
      </c>
      <c r="G268" s="21" t="s">
        <v>40</v>
      </c>
      <c r="H268" s="63" t="s">
        <v>52</v>
      </c>
      <c r="I268" s="63"/>
      <c r="J268" s="21" t="s">
        <v>51</v>
      </c>
    </row>
    <row r="269" spans="1:11" x14ac:dyDescent="0.3">
      <c r="C269" s="29">
        <v>44765.54973658565</v>
      </c>
      <c r="D269" s="25">
        <v>44765</v>
      </c>
      <c r="E269" s="27">
        <f t="shared" ref="E269:E286" si="45">C269</f>
        <v>44765.54973658565</v>
      </c>
      <c r="F269">
        <v>59.200000762939453</v>
      </c>
      <c r="G269">
        <v>8.5918502807617188</v>
      </c>
      <c r="H269">
        <f>8.594+0.03579</f>
        <v>8.6297899999999998</v>
      </c>
      <c r="I269">
        <f>8.594-0.03579</f>
        <v>8.558209999999999</v>
      </c>
      <c r="J269">
        <f>9.787+0.03579</f>
        <v>9.8227900000000012</v>
      </c>
      <c r="K269">
        <f>9.787-0.03579</f>
        <v>9.7512100000000004</v>
      </c>
    </row>
    <row r="270" spans="1:11" x14ac:dyDescent="0.3">
      <c r="C270" s="29">
        <v>44765.549744444441</v>
      </c>
      <c r="D270" s="25">
        <v>44765</v>
      </c>
      <c r="E270" s="27">
        <f t="shared" si="45"/>
        <v>44765.549744444441</v>
      </c>
      <c r="F270">
        <v>59.200000762939453</v>
      </c>
      <c r="G270">
        <v>8.5918502807617188</v>
      </c>
      <c r="H270">
        <f t="shared" ref="H270:H286" si="46">8.594+0.03579</f>
        <v>8.6297899999999998</v>
      </c>
      <c r="I270">
        <f t="shared" ref="I270:I286" si="47">8.594-0.03579</f>
        <v>8.558209999999999</v>
      </c>
      <c r="J270">
        <f t="shared" ref="J270:J286" si="48">9.787+0.03579</f>
        <v>9.8227900000000012</v>
      </c>
      <c r="K270">
        <f t="shared" ref="K270:K286" si="49">9.787-0.03579</f>
        <v>9.7512100000000004</v>
      </c>
    </row>
    <row r="271" spans="1:11" x14ac:dyDescent="0.3">
      <c r="C271" s="29">
        <v>44765.549756064815</v>
      </c>
      <c r="D271" s="25">
        <v>44765</v>
      </c>
      <c r="E271" s="27">
        <f t="shared" si="45"/>
        <v>44765.549756064815</v>
      </c>
      <c r="F271">
        <v>59</v>
      </c>
      <c r="G271">
        <v>8.5924196243286133</v>
      </c>
      <c r="H271">
        <f t="shared" si="46"/>
        <v>8.6297899999999998</v>
      </c>
      <c r="I271">
        <f t="shared" si="47"/>
        <v>8.558209999999999</v>
      </c>
      <c r="J271">
        <f t="shared" si="48"/>
        <v>9.8227900000000012</v>
      </c>
      <c r="K271">
        <f t="shared" si="49"/>
        <v>9.7512100000000004</v>
      </c>
    </row>
    <row r="272" spans="1:11" x14ac:dyDescent="0.3">
      <c r="A272" t="s">
        <v>55</v>
      </c>
      <c r="B272" s="27">
        <f>+C272-C271</f>
        <v>1.1620373697951436E-5</v>
      </c>
      <c r="C272" s="41">
        <v>44765.549767685188</v>
      </c>
      <c r="D272" s="42">
        <v>44765</v>
      </c>
      <c r="E272" s="32">
        <f t="shared" si="45"/>
        <v>44765.549767685188</v>
      </c>
      <c r="F272" s="33">
        <v>59</v>
      </c>
      <c r="G272" s="33">
        <v>8.8567104339599609</v>
      </c>
      <c r="H272" s="33">
        <f t="shared" si="46"/>
        <v>8.6297899999999998</v>
      </c>
      <c r="I272" s="33">
        <f t="shared" si="47"/>
        <v>8.558209999999999</v>
      </c>
      <c r="J272" s="33">
        <f t="shared" si="48"/>
        <v>9.8227900000000012</v>
      </c>
      <c r="K272" s="33">
        <f t="shared" si="49"/>
        <v>9.7512100000000004</v>
      </c>
    </row>
    <row r="273" spans="1:11" x14ac:dyDescent="0.3">
      <c r="B273" s="27"/>
      <c r="C273" s="29">
        <v>44765.549779814814</v>
      </c>
      <c r="D273" s="25">
        <v>44765</v>
      </c>
      <c r="E273" s="27">
        <f t="shared" si="45"/>
        <v>44765.549779814814</v>
      </c>
      <c r="F273">
        <v>59</v>
      </c>
      <c r="G273">
        <v>9.1991901397705078</v>
      </c>
      <c r="H273">
        <f t="shared" si="46"/>
        <v>8.6297899999999998</v>
      </c>
      <c r="I273">
        <f t="shared" si="47"/>
        <v>8.558209999999999</v>
      </c>
      <c r="J273">
        <f t="shared" si="48"/>
        <v>9.8227900000000012</v>
      </c>
      <c r="K273">
        <f t="shared" si="49"/>
        <v>9.7512100000000004</v>
      </c>
    </row>
    <row r="274" spans="1:11" x14ac:dyDescent="0.3">
      <c r="B274" s="27"/>
      <c r="C274" s="29">
        <v>44765.549791435187</v>
      </c>
      <c r="D274" s="25">
        <v>44765</v>
      </c>
      <c r="E274" s="27">
        <f t="shared" si="45"/>
        <v>44765.549791435187</v>
      </c>
      <c r="F274">
        <v>59</v>
      </c>
      <c r="G274">
        <v>9.1991901397705078</v>
      </c>
      <c r="H274">
        <f t="shared" si="46"/>
        <v>8.6297899999999998</v>
      </c>
      <c r="I274">
        <f t="shared" si="47"/>
        <v>8.558209999999999</v>
      </c>
      <c r="J274">
        <f t="shared" si="48"/>
        <v>9.8227900000000012</v>
      </c>
      <c r="K274">
        <f t="shared" si="49"/>
        <v>9.7512100000000004</v>
      </c>
    </row>
    <row r="275" spans="1:11" x14ac:dyDescent="0.3">
      <c r="C275" s="29">
        <v>44765.549803043985</v>
      </c>
      <c r="D275" s="25">
        <v>44765</v>
      </c>
      <c r="E275" s="27">
        <f t="shared" si="45"/>
        <v>44765.549803043985</v>
      </c>
      <c r="F275">
        <v>59</v>
      </c>
      <c r="G275">
        <v>9.5764198303222656</v>
      </c>
      <c r="H275">
        <f t="shared" si="46"/>
        <v>8.6297899999999998</v>
      </c>
      <c r="I275">
        <f t="shared" si="47"/>
        <v>8.558209999999999</v>
      </c>
      <c r="J275">
        <f t="shared" si="48"/>
        <v>9.8227900000000012</v>
      </c>
      <c r="K275">
        <f t="shared" si="49"/>
        <v>9.7512100000000004</v>
      </c>
    </row>
    <row r="276" spans="1:11" x14ac:dyDescent="0.3">
      <c r="C276" s="29">
        <v>44765.549814664351</v>
      </c>
      <c r="D276" s="25">
        <v>44765</v>
      </c>
      <c r="E276" s="27">
        <f t="shared" si="45"/>
        <v>44765.549814664351</v>
      </c>
      <c r="F276">
        <v>59</v>
      </c>
      <c r="G276">
        <v>9.607020378112793</v>
      </c>
      <c r="H276">
        <f t="shared" si="46"/>
        <v>8.6297899999999998</v>
      </c>
      <c r="I276">
        <f t="shared" si="47"/>
        <v>8.558209999999999</v>
      </c>
      <c r="J276">
        <f t="shared" si="48"/>
        <v>9.8227900000000012</v>
      </c>
      <c r="K276">
        <f t="shared" si="49"/>
        <v>9.7512100000000004</v>
      </c>
    </row>
    <row r="277" spans="1:11" x14ac:dyDescent="0.3">
      <c r="B277" s="27"/>
      <c r="C277" s="29">
        <v>44765.549826261573</v>
      </c>
      <c r="D277" s="25">
        <v>44765</v>
      </c>
      <c r="E277" s="27">
        <f t="shared" si="45"/>
        <v>44765.549826261573</v>
      </c>
      <c r="F277">
        <v>59</v>
      </c>
      <c r="G277">
        <v>9.6239700317382813</v>
      </c>
      <c r="H277">
        <f t="shared" si="46"/>
        <v>8.6297899999999998</v>
      </c>
      <c r="I277">
        <f t="shared" si="47"/>
        <v>8.558209999999999</v>
      </c>
      <c r="J277">
        <f t="shared" si="48"/>
        <v>9.8227900000000012</v>
      </c>
      <c r="K277">
        <f t="shared" si="49"/>
        <v>9.7512100000000004</v>
      </c>
    </row>
    <row r="278" spans="1:11" x14ac:dyDescent="0.3">
      <c r="C278" s="29">
        <v>44765.549837881947</v>
      </c>
      <c r="D278" s="25">
        <v>44765</v>
      </c>
      <c r="E278" s="27">
        <f t="shared" si="45"/>
        <v>44765.549837881947</v>
      </c>
      <c r="F278">
        <v>59</v>
      </c>
      <c r="G278">
        <v>9.6807003021240234</v>
      </c>
      <c r="H278">
        <f t="shared" si="46"/>
        <v>8.6297899999999998</v>
      </c>
      <c r="I278">
        <f t="shared" si="47"/>
        <v>8.558209999999999</v>
      </c>
      <c r="J278">
        <f t="shared" si="48"/>
        <v>9.8227900000000012</v>
      </c>
      <c r="K278">
        <f t="shared" si="49"/>
        <v>9.7512100000000004</v>
      </c>
    </row>
    <row r="279" spans="1:11" x14ac:dyDescent="0.3">
      <c r="C279" s="29">
        <v>44765.549849490744</v>
      </c>
      <c r="D279" s="25">
        <v>44765</v>
      </c>
      <c r="E279" s="27">
        <f t="shared" si="45"/>
        <v>44765.549849490744</v>
      </c>
      <c r="F279">
        <v>59</v>
      </c>
      <c r="G279">
        <v>9.6807003021240234</v>
      </c>
      <c r="H279">
        <f t="shared" si="46"/>
        <v>8.6297899999999998</v>
      </c>
      <c r="I279">
        <f t="shared" si="47"/>
        <v>8.558209999999999</v>
      </c>
      <c r="J279">
        <f t="shared" si="48"/>
        <v>9.8227900000000012</v>
      </c>
      <c r="K279">
        <f t="shared" si="49"/>
        <v>9.7512100000000004</v>
      </c>
    </row>
    <row r="280" spans="1:11" x14ac:dyDescent="0.3">
      <c r="C280" s="29">
        <v>44765.549861111111</v>
      </c>
      <c r="D280" s="25">
        <v>44765</v>
      </c>
      <c r="E280" s="27">
        <f t="shared" si="45"/>
        <v>44765.549861111111</v>
      </c>
      <c r="F280">
        <v>59</v>
      </c>
      <c r="G280">
        <v>9.6866302490234375</v>
      </c>
      <c r="H280">
        <f t="shared" si="46"/>
        <v>8.6297899999999998</v>
      </c>
      <c r="I280">
        <f t="shared" si="47"/>
        <v>8.558209999999999</v>
      </c>
      <c r="J280">
        <f t="shared" si="48"/>
        <v>9.8227900000000012</v>
      </c>
      <c r="K280">
        <f t="shared" si="49"/>
        <v>9.7512100000000004</v>
      </c>
    </row>
    <row r="281" spans="1:11" x14ac:dyDescent="0.3">
      <c r="C281" s="29">
        <v>44765.549872731484</v>
      </c>
      <c r="D281" s="25">
        <v>44765</v>
      </c>
      <c r="E281" s="27">
        <f t="shared" si="45"/>
        <v>44765.549872731484</v>
      </c>
      <c r="F281">
        <v>59</v>
      </c>
      <c r="G281">
        <v>9.6753396987915039</v>
      </c>
      <c r="H281">
        <f t="shared" si="46"/>
        <v>8.6297899999999998</v>
      </c>
      <c r="I281">
        <f t="shared" si="47"/>
        <v>8.558209999999999</v>
      </c>
      <c r="J281">
        <f t="shared" si="48"/>
        <v>9.8227900000000012</v>
      </c>
      <c r="K281">
        <f t="shared" si="49"/>
        <v>9.7512100000000004</v>
      </c>
    </row>
    <row r="282" spans="1:11" x14ac:dyDescent="0.3">
      <c r="C282" s="29">
        <v>44765.549884340275</v>
      </c>
      <c r="D282" s="25">
        <v>44765</v>
      </c>
      <c r="E282" s="27">
        <f t="shared" si="45"/>
        <v>44765.549884340275</v>
      </c>
      <c r="F282">
        <v>59</v>
      </c>
      <c r="G282">
        <v>9.711939811706543</v>
      </c>
      <c r="H282">
        <f t="shared" si="46"/>
        <v>8.6297899999999998</v>
      </c>
      <c r="I282">
        <f t="shared" si="47"/>
        <v>8.558209999999999</v>
      </c>
      <c r="J282">
        <f t="shared" si="48"/>
        <v>9.8227900000000012</v>
      </c>
      <c r="K282">
        <f t="shared" si="49"/>
        <v>9.7512100000000004</v>
      </c>
    </row>
    <row r="283" spans="1:11" x14ac:dyDescent="0.3">
      <c r="C283" s="29">
        <v>44765.549895960648</v>
      </c>
      <c r="D283" s="25">
        <v>44765</v>
      </c>
      <c r="E283" s="27">
        <f t="shared" si="45"/>
        <v>44765.549895960648</v>
      </c>
      <c r="F283">
        <v>59</v>
      </c>
      <c r="G283">
        <v>9.7462995529174794</v>
      </c>
      <c r="H283">
        <f t="shared" si="46"/>
        <v>8.6297899999999998</v>
      </c>
      <c r="I283">
        <f t="shared" si="47"/>
        <v>8.558209999999999</v>
      </c>
      <c r="J283">
        <f t="shared" si="48"/>
        <v>9.8227900000000012</v>
      </c>
      <c r="K283">
        <f t="shared" si="49"/>
        <v>9.7512100000000004</v>
      </c>
    </row>
    <row r="284" spans="1:11" x14ac:dyDescent="0.3">
      <c r="A284" t="s">
        <v>56</v>
      </c>
      <c r="B284" s="27">
        <f>+C284-C271</f>
        <v>1.5150463150348514E-4</v>
      </c>
      <c r="C284" s="52">
        <v>44765.549907569446</v>
      </c>
      <c r="D284" s="53">
        <v>44765</v>
      </c>
      <c r="E284" s="54">
        <f t="shared" si="45"/>
        <v>44765.549907569446</v>
      </c>
      <c r="F284" s="55">
        <v>59</v>
      </c>
      <c r="G284" s="55">
        <v>9.7562995529174792</v>
      </c>
      <c r="H284" s="55">
        <f t="shared" si="46"/>
        <v>8.6297899999999998</v>
      </c>
      <c r="I284" s="55">
        <f t="shared" si="47"/>
        <v>8.558209999999999</v>
      </c>
      <c r="J284" s="55">
        <f t="shared" si="48"/>
        <v>9.8227900000000012</v>
      </c>
      <c r="K284" s="55">
        <f t="shared" si="49"/>
        <v>9.7512100000000004</v>
      </c>
    </row>
    <row r="285" spans="1:11" x14ac:dyDescent="0.3">
      <c r="C285" s="29">
        <v>44765.549919189812</v>
      </c>
      <c r="D285" s="25">
        <v>44765</v>
      </c>
      <c r="E285" s="27">
        <f t="shared" si="45"/>
        <v>44765.549919189812</v>
      </c>
      <c r="F285">
        <v>59</v>
      </c>
      <c r="G285">
        <v>9.8879301071166896</v>
      </c>
      <c r="H285">
        <f t="shared" si="46"/>
        <v>8.6297899999999998</v>
      </c>
      <c r="I285">
        <f t="shared" si="47"/>
        <v>8.558209999999999</v>
      </c>
      <c r="J285">
        <f t="shared" si="48"/>
        <v>9.8227900000000012</v>
      </c>
      <c r="K285">
        <f t="shared" si="49"/>
        <v>9.7512100000000004</v>
      </c>
    </row>
    <row r="286" spans="1:11" x14ac:dyDescent="0.3">
      <c r="C286" s="29">
        <v>44765.54993079861</v>
      </c>
      <c r="D286" s="25">
        <v>44765</v>
      </c>
      <c r="E286" s="27">
        <f t="shared" si="45"/>
        <v>44765.54993079861</v>
      </c>
      <c r="F286">
        <v>59</v>
      </c>
      <c r="G286">
        <v>9.8879301071166896</v>
      </c>
      <c r="H286">
        <f t="shared" si="46"/>
        <v>8.6297899999999998</v>
      </c>
      <c r="I286">
        <f t="shared" si="47"/>
        <v>8.558209999999999</v>
      </c>
      <c r="J286">
        <f t="shared" si="48"/>
        <v>9.8227900000000012</v>
      </c>
      <c r="K286">
        <f t="shared" si="49"/>
        <v>9.7512100000000004</v>
      </c>
    </row>
    <row r="287" spans="1:11" x14ac:dyDescent="0.3">
      <c r="C287" s="29"/>
      <c r="D287" s="25"/>
      <c r="E287" s="27"/>
    </row>
    <row r="288" spans="1:11" x14ac:dyDescent="0.3">
      <c r="C288" s="29"/>
      <c r="D288" s="25"/>
      <c r="E288" s="27"/>
    </row>
    <row r="289" spans="3:11" x14ac:dyDescent="0.3">
      <c r="C289" s="29"/>
      <c r="D289" s="25"/>
      <c r="E289" s="27"/>
    </row>
    <row r="290" spans="3:11" x14ac:dyDescent="0.3">
      <c r="C290" s="29"/>
      <c r="D290" s="25"/>
      <c r="E290" s="27"/>
    </row>
    <row r="291" spans="3:11" x14ac:dyDescent="0.3">
      <c r="C291" s="29"/>
      <c r="D291" s="25"/>
      <c r="E291" s="27"/>
    </row>
    <row r="292" spans="3:11" x14ac:dyDescent="0.3">
      <c r="C292" s="29"/>
      <c r="D292" s="25"/>
      <c r="E292" s="27"/>
    </row>
    <row r="293" spans="3:11" x14ac:dyDescent="0.3">
      <c r="C293" s="29"/>
      <c r="D293" s="25"/>
      <c r="E293" s="27"/>
    </row>
    <row r="294" spans="3:11" x14ac:dyDescent="0.3">
      <c r="C294" s="29"/>
      <c r="D294" s="25"/>
      <c r="E294" s="27"/>
    </row>
    <row r="295" spans="3:11" x14ac:dyDescent="0.3">
      <c r="C295" s="29"/>
      <c r="D295" s="25"/>
      <c r="E295" s="27"/>
    </row>
    <row r="296" spans="3:11" x14ac:dyDescent="0.3">
      <c r="C296" s="29"/>
      <c r="D296" s="25"/>
      <c r="E296" s="27"/>
    </row>
    <row r="297" spans="3:11" x14ac:dyDescent="0.3">
      <c r="C297" s="29"/>
      <c r="D297" s="25"/>
      <c r="E297" s="27"/>
    </row>
    <row r="298" spans="3:11" x14ac:dyDescent="0.3">
      <c r="C298" s="29"/>
      <c r="D298" s="25"/>
      <c r="E298" s="27"/>
    </row>
    <row r="299" spans="3:11" x14ac:dyDescent="0.3">
      <c r="C299" s="29"/>
      <c r="D299" s="25"/>
      <c r="E299" s="27"/>
    </row>
    <row r="300" spans="3:11" x14ac:dyDescent="0.3">
      <c r="C300" s="29"/>
      <c r="D300" s="25"/>
      <c r="E300" s="27"/>
    </row>
    <row r="301" spans="3:11" x14ac:dyDescent="0.3">
      <c r="C301" s="29"/>
      <c r="D301" t="s">
        <v>44</v>
      </c>
      <c r="E301" s="27"/>
    </row>
    <row r="302" spans="3:11" x14ac:dyDescent="0.3">
      <c r="D302" t="s">
        <v>35</v>
      </c>
    </row>
    <row r="303" spans="3:11" x14ac:dyDescent="0.3">
      <c r="C303" s="28" t="s">
        <v>41</v>
      </c>
      <c r="D303" s="21" t="s">
        <v>42</v>
      </c>
      <c r="E303" s="21" t="s">
        <v>38</v>
      </c>
      <c r="F303" s="21" t="s">
        <v>39</v>
      </c>
      <c r="G303" s="21" t="s">
        <v>40</v>
      </c>
      <c r="H303" s="63" t="s">
        <v>52</v>
      </c>
      <c r="I303" s="63"/>
      <c r="J303" s="21" t="s">
        <v>51</v>
      </c>
    </row>
    <row r="304" spans="3:11" x14ac:dyDescent="0.3">
      <c r="C304" s="29">
        <v>44765.551698657408</v>
      </c>
      <c r="D304" s="25">
        <v>44765</v>
      </c>
      <c r="E304" s="27">
        <f t="shared" ref="E304:E316" si="50">C304</f>
        <v>44765.551698657408</v>
      </c>
      <c r="F304">
        <v>60</v>
      </c>
      <c r="G304">
        <v>4.0071201324462891</v>
      </c>
      <c r="H304">
        <f>4+0.03035</f>
        <v>4.0303500000000003</v>
      </c>
      <c r="I304">
        <f>4-0.03035</f>
        <v>3.9696500000000001</v>
      </c>
      <c r="J304">
        <f>2.985+0.03035</f>
        <v>3.0153499999999998</v>
      </c>
      <c r="K304">
        <f>2.985-0.03035</f>
        <v>2.95465</v>
      </c>
    </row>
    <row r="305" spans="1:11" x14ac:dyDescent="0.3">
      <c r="C305" s="29">
        <v>44765.551710254629</v>
      </c>
      <c r="D305" s="25">
        <v>44765</v>
      </c>
      <c r="E305" s="27">
        <f t="shared" si="50"/>
        <v>44765.551710254629</v>
      </c>
      <c r="F305">
        <v>60</v>
      </c>
      <c r="G305">
        <v>4.0076398849487305</v>
      </c>
      <c r="H305">
        <f t="shared" ref="H305:H316" si="51">4+0.03035</f>
        <v>4.0303500000000003</v>
      </c>
      <c r="I305">
        <f t="shared" ref="I305:I316" si="52">4-0.03035</f>
        <v>3.9696500000000001</v>
      </c>
      <c r="J305">
        <f t="shared" ref="J305:J316" si="53">2.985+0.03035</f>
        <v>3.0153499999999998</v>
      </c>
      <c r="K305">
        <f t="shared" ref="K305:K316" si="54">2.985-0.03035</f>
        <v>2.95465</v>
      </c>
    </row>
    <row r="306" spans="1:11" x14ac:dyDescent="0.3">
      <c r="C306" s="29">
        <v>44765.551721875003</v>
      </c>
      <c r="D306" s="25">
        <v>44765</v>
      </c>
      <c r="E306" s="27">
        <f t="shared" si="50"/>
        <v>44765.551721875003</v>
      </c>
      <c r="F306">
        <v>60.200000762939453</v>
      </c>
      <c r="G306">
        <v>4.0080599784851074</v>
      </c>
      <c r="H306">
        <f t="shared" si="51"/>
        <v>4.0303500000000003</v>
      </c>
      <c r="I306">
        <f t="shared" si="52"/>
        <v>3.9696500000000001</v>
      </c>
      <c r="J306">
        <f t="shared" si="53"/>
        <v>3.0153499999999998</v>
      </c>
      <c r="K306">
        <f t="shared" si="54"/>
        <v>2.95465</v>
      </c>
    </row>
    <row r="307" spans="1:11" x14ac:dyDescent="0.3">
      <c r="A307" t="s">
        <v>55</v>
      </c>
      <c r="B307" s="27">
        <f>+C307-C306</f>
        <v>1.1608790373429656E-5</v>
      </c>
      <c r="C307" s="41">
        <v>44765.551733483793</v>
      </c>
      <c r="D307" s="42">
        <v>44765</v>
      </c>
      <c r="E307" s="32">
        <f t="shared" si="50"/>
        <v>44765.551733483793</v>
      </c>
      <c r="F307" s="33">
        <v>60.200000762939453</v>
      </c>
      <c r="G307" s="33">
        <v>3.6561300754547119</v>
      </c>
      <c r="H307" s="33">
        <f t="shared" si="51"/>
        <v>4.0303500000000003</v>
      </c>
      <c r="I307" s="33">
        <f t="shared" si="52"/>
        <v>3.9696500000000001</v>
      </c>
      <c r="J307" s="33">
        <f t="shared" si="53"/>
        <v>3.0153499999999998</v>
      </c>
      <c r="K307" s="33">
        <f t="shared" si="54"/>
        <v>2.95465</v>
      </c>
    </row>
    <row r="308" spans="1:11" x14ac:dyDescent="0.3">
      <c r="B308" s="27"/>
      <c r="C308" s="29">
        <v>44765.551733495369</v>
      </c>
      <c r="D308" s="25">
        <v>44765</v>
      </c>
      <c r="E308" s="27">
        <f t="shared" si="50"/>
        <v>44765.551733495369</v>
      </c>
      <c r="F308">
        <v>60.200000762939453</v>
      </c>
      <c r="G308">
        <v>3.6561300754547119</v>
      </c>
      <c r="H308">
        <f t="shared" si="51"/>
        <v>4.0303500000000003</v>
      </c>
      <c r="I308">
        <f t="shared" si="52"/>
        <v>3.9696500000000001</v>
      </c>
      <c r="J308">
        <f t="shared" si="53"/>
        <v>3.0153499999999998</v>
      </c>
      <c r="K308">
        <f t="shared" si="54"/>
        <v>2.95465</v>
      </c>
    </row>
    <row r="309" spans="1:11" x14ac:dyDescent="0.3">
      <c r="B309" s="27"/>
      <c r="C309" s="29">
        <v>44765.551745104167</v>
      </c>
      <c r="D309" s="25">
        <v>44765</v>
      </c>
      <c r="E309" s="27">
        <f t="shared" si="50"/>
        <v>44765.551745104167</v>
      </c>
      <c r="F309">
        <v>60.200000762939453</v>
      </c>
      <c r="G309">
        <v>3.6561300754547119</v>
      </c>
      <c r="H309">
        <f t="shared" si="51"/>
        <v>4.0303500000000003</v>
      </c>
      <c r="I309">
        <f t="shared" si="52"/>
        <v>3.9696500000000001</v>
      </c>
      <c r="J309">
        <f t="shared" si="53"/>
        <v>3.0153499999999998</v>
      </c>
      <c r="K309">
        <f t="shared" si="54"/>
        <v>2.95465</v>
      </c>
    </row>
    <row r="310" spans="1:11" x14ac:dyDescent="0.3">
      <c r="C310" s="29">
        <v>44765.551756712965</v>
      </c>
      <c r="D310" s="25">
        <v>44765</v>
      </c>
      <c r="E310" s="27">
        <f t="shared" si="50"/>
        <v>44765.551756712965</v>
      </c>
      <c r="F310">
        <v>60.200000762939453</v>
      </c>
      <c r="G310">
        <v>3.2992799282073975</v>
      </c>
      <c r="H310">
        <f t="shared" si="51"/>
        <v>4.0303500000000003</v>
      </c>
      <c r="I310">
        <f t="shared" si="52"/>
        <v>3.9696500000000001</v>
      </c>
      <c r="J310">
        <f t="shared" si="53"/>
        <v>3.0153499999999998</v>
      </c>
      <c r="K310">
        <f t="shared" si="54"/>
        <v>2.95465</v>
      </c>
    </row>
    <row r="311" spans="1:11" x14ac:dyDescent="0.3">
      <c r="C311" s="29">
        <v>44765.551768344907</v>
      </c>
      <c r="D311" s="25">
        <v>44765</v>
      </c>
      <c r="E311" s="27">
        <f t="shared" si="50"/>
        <v>44765.551768344907</v>
      </c>
      <c r="F311">
        <v>60.200000762939453</v>
      </c>
      <c r="G311">
        <v>3.1378700733184814</v>
      </c>
      <c r="H311">
        <f t="shared" si="51"/>
        <v>4.0303500000000003</v>
      </c>
      <c r="I311">
        <f t="shared" si="52"/>
        <v>3.9696500000000001</v>
      </c>
      <c r="J311">
        <f t="shared" si="53"/>
        <v>3.0153499999999998</v>
      </c>
      <c r="K311">
        <f t="shared" si="54"/>
        <v>2.95465</v>
      </c>
    </row>
    <row r="312" spans="1:11" x14ac:dyDescent="0.3">
      <c r="A312" t="s">
        <v>56</v>
      </c>
      <c r="B312" s="27">
        <f>+C312-C306</f>
        <v>5.807870184071362E-5</v>
      </c>
      <c r="C312" s="43">
        <v>44765.551779953705</v>
      </c>
      <c r="D312" s="44">
        <v>44765</v>
      </c>
      <c r="E312" s="34">
        <f t="shared" si="50"/>
        <v>44765.551779953705</v>
      </c>
      <c r="F312" s="35">
        <v>60.200000762939453</v>
      </c>
      <c r="G312" s="35">
        <v>2.9623699188232422</v>
      </c>
      <c r="H312" s="35">
        <f t="shared" si="51"/>
        <v>4.0303500000000003</v>
      </c>
      <c r="I312" s="35">
        <f t="shared" si="52"/>
        <v>3.9696500000000001</v>
      </c>
      <c r="J312" s="35">
        <f t="shared" si="53"/>
        <v>3.0153499999999998</v>
      </c>
      <c r="K312" s="35">
        <f t="shared" si="54"/>
        <v>2.95465</v>
      </c>
    </row>
    <row r="313" spans="1:11" x14ac:dyDescent="0.3">
      <c r="B313" s="27"/>
      <c r="C313" s="29">
        <v>44765.551779965281</v>
      </c>
      <c r="D313" s="25">
        <v>44765</v>
      </c>
      <c r="E313" s="27">
        <f t="shared" si="50"/>
        <v>44765.551779965281</v>
      </c>
      <c r="F313">
        <v>60.200000762939453</v>
      </c>
      <c r="G313">
        <v>2.9623699188232422</v>
      </c>
      <c r="H313">
        <f t="shared" si="51"/>
        <v>4.0303500000000003</v>
      </c>
      <c r="I313">
        <f t="shared" si="52"/>
        <v>3.9696500000000001</v>
      </c>
      <c r="J313">
        <f t="shared" si="53"/>
        <v>3.0153499999999998</v>
      </c>
      <c r="K313">
        <f t="shared" si="54"/>
        <v>2.95465</v>
      </c>
    </row>
    <row r="314" spans="1:11" x14ac:dyDescent="0.3">
      <c r="C314" s="29">
        <v>44765.551791574071</v>
      </c>
      <c r="D314" s="25">
        <v>44765</v>
      </c>
      <c r="E314" s="27">
        <f t="shared" si="50"/>
        <v>44765.551791574071</v>
      </c>
      <c r="F314">
        <v>60.200000762939453</v>
      </c>
      <c r="G314">
        <v>2.9623699188232422</v>
      </c>
      <c r="H314">
        <f t="shared" si="51"/>
        <v>4.0303500000000003</v>
      </c>
      <c r="I314">
        <f t="shared" si="52"/>
        <v>3.9696500000000001</v>
      </c>
      <c r="J314">
        <f t="shared" si="53"/>
        <v>3.0153499999999998</v>
      </c>
      <c r="K314">
        <f t="shared" si="54"/>
        <v>2.95465</v>
      </c>
    </row>
    <row r="315" spans="1:11" x14ac:dyDescent="0.3">
      <c r="C315" s="29">
        <v>44765.551803171293</v>
      </c>
      <c r="D315" s="25">
        <v>44765</v>
      </c>
      <c r="E315" s="27">
        <f t="shared" si="50"/>
        <v>44765.551803171293</v>
      </c>
      <c r="F315">
        <v>60.200000762939453</v>
      </c>
      <c r="G315">
        <v>2.9116699695587158</v>
      </c>
      <c r="H315">
        <f t="shared" si="51"/>
        <v>4.0303500000000003</v>
      </c>
      <c r="I315">
        <f t="shared" si="52"/>
        <v>3.9696500000000001</v>
      </c>
      <c r="J315">
        <f t="shared" si="53"/>
        <v>3.0153499999999998</v>
      </c>
      <c r="K315">
        <f t="shared" si="54"/>
        <v>2.95465</v>
      </c>
    </row>
    <row r="316" spans="1:11" x14ac:dyDescent="0.3">
      <c r="C316" s="29">
        <v>44765.55181478009</v>
      </c>
      <c r="D316" s="25">
        <v>44765</v>
      </c>
      <c r="E316" s="27">
        <f t="shared" si="50"/>
        <v>44765.55181478009</v>
      </c>
      <c r="F316">
        <v>60.200000762939453</v>
      </c>
      <c r="G316">
        <v>2.9216001033782959</v>
      </c>
      <c r="H316">
        <f t="shared" si="51"/>
        <v>4.0303500000000003</v>
      </c>
      <c r="I316">
        <f t="shared" si="52"/>
        <v>3.9696500000000001</v>
      </c>
      <c r="J316">
        <f t="shared" si="53"/>
        <v>3.0153499999999998</v>
      </c>
      <c r="K316">
        <f t="shared" si="54"/>
        <v>2.95465</v>
      </c>
    </row>
    <row r="317" spans="1:11" x14ac:dyDescent="0.3">
      <c r="C317" s="29"/>
      <c r="D317" s="25"/>
      <c r="E317" s="26"/>
    </row>
    <row r="318" spans="1:11" x14ac:dyDescent="0.3">
      <c r="C318" s="29"/>
      <c r="D318" s="25"/>
      <c r="E318" s="26"/>
    </row>
    <row r="319" spans="1:11" x14ac:dyDescent="0.3">
      <c r="C319" s="29"/>
      <c r="D319" s="25"/>
      <c r="E319" s="26"/>
    </row>
    <row r="320" spans="1:11" x14ac:dyDescent="0.3">
      <c r="C320" s="29"/>
      <c r="D320" s="25"/>
      <c r="E320" s="26"/>
    </row>
    <row r="321" spans="2:11" x14ac:dyDescent="0.3">
      <c r="C321" s="29"/>
      <c r="D321" s="25"/>
      <c r="E321" s="26"/>
    </row>
    <row r="322" spans="2:11" x14ac:dyDescent="0.3">
      <c r="C322" s="29"/>
      <c r="D322" s="25"/>
      <c r="E322" s="26"/>
    </row>
    <row r="323" spans="2:11" x14ac:dyDescent="0.3">
      <c r="C323" s="29"/>
      <c r="D323" s="25"/>
      <c r="E323" s="26"/>
    </row>
    <row r="324" spans="2:11" x14ac:dyDescent="0.3">
      <c r="C324" s="29"/>
      <c r="D324" s="25"/>
      <c r="E324" s="26"/>
    </row>
    <row r="325" spans="2:11" x14ac:dyDescent="0.3">
      <c r="C325" s="29"/>
      <c r="D325" s="25"/>
      <c r="E325" s="26"/>
    </row>
    <row r="326" spans="2:11" x14ac:dyDescent="0.3">
      <c r="C326" s="29"/>
      <c r="D326" s="25"/>
      <c r="E326" s="26"/>
    </row>
    <row r="327" spans="2:11" x14ac:dyDescent="0.3">
      <c r="C327" s="29"/>
      <c r="D327" s="25"/>
      <c r="E327" s="26"/>
    </row>
    <row r="328" spans="2:11" x14ac:dyDescent="0.3">
      <c r="C328" s="29"/>
      <c r="D328" s="25"/>
      <c r="E328" s="26"/>
    </row>
    <row r="329" spans="2:11" x14ac:dyDescent="0.3">
      <c r="C329" s="29"/>
      <c r="D329" s="25"/>
      <c r="E329" s="26"/>
    </row>
    <row r="330" spans="2:11" x14ac:dyDescent="0.3">
      <c r="C330" s="29"/>
      <c r="D330" s="25"/>
      <c r="E330" s="26"/>
    </row>
    <row r="331" spans="2:11" x14ac:dyDescent="0.3">
      <c r="C331" s="29"/>
      <c r="D331" s="25"/>
      <c r="E331" s="26"/>
    </row>
    <row r="332" spans="2:11" x14ac:dyDescent="0.3">
      <c r="C332" s="29"/>
      <c r="D332" s="25"/>
      <c r="E332" s="26"/>
    </row>
    <row r="333" spans="2:11" x14ac:dyDescent="0.3">
      <c r="C333" s="29"/>
      <c r="D333" t="s">
        <v>44</v>
      </c>
      <c r="E333" s="26"/>
    </row>
    <row r="334" spans="2:11" x14ac:dyDescent="0.3">
      <c r="B334" s="27"/>
      <c r="D334" t="s">
        <v>43</v>
      </c>
    </row>
    <row r="335" spans="2:11" x14ac:dyDescent="0.3">
      <c r="C335" s="28" t="s">
        <v>41</v>
      </c>
      <c r="D335" s="21" t="s">
        <v>42</v>
      </c>
      <c r="E335" s="21" t="s">
        <v>38</v>
      </c>
      <c r="F335" s="21" t="s">
        <v>39</v>
      </c>
      <c r="G335" s="21" t="s">
        <v>40</v>
      </c>
      <c r="H335" s="63" t="s">
        <v>52</v>
      </c>
      <c r="I335" s="63"/>
      <c r="J335" s="21" t="s">
        <v>51</v>
      </c>
    </row>
    <row r="336" spans="2:11" x14ac:dyDescent="0.3">
      <c r="C336" s="29">
        <v>44765.552154328703</v>
      </c>
      <c r="D336" s="25">
        <v>44765</v>
      </c>
      <c r="E336" s="27">
        <f t="shared" ref="E336:E346" si="55">C336</f>
        <v>44765.552154328703</v>
      </c>
      <c r="F336">
        <v>60.200000762939453</v>
      </c>
      <c r="G336">
        <v>2.9780600070953369</v>
      </c>
      <c r="H336">
        <f>2.984+0.03579</f>
        <v>3.01979</v>
      </c>
      <c r="I336">
        <f>2.984-0.03579</f>
        <v>2.94821</v>
      </c>
      <c r="J336">
        <f>1.792+0.03579</f>
        <v>1.82779</v>
      </c>
      <c r="K336">
        <f>1.792-0.03579</f>
        <v>1.75621</v>
      </c>
    </row>
    <row r="337" spans="1:11" x14ac:dyDescent="0.3">
      <c r="C337" s="29">
        <v>44765.552165937501</v>
      </c>
      <c r="D337" s="25">
        <v>44765</v>
      </c>
      <c r="E337" s="27">
        <f t="shared" si="55"/>
        <v>44765.552165937501</v>
      </c>
      <c r="F337">
        <v>60.200000762939453</v>
      </c>
      <c r="G337">
        <v>2.9773900508880615</v>
      </c>
      <c r="H337">
        <f t="shared" ref="H337:H346" si="56">2.984+0.03579</f>
        <v>3.01979</v>
      </c>
      <c r="I337">
        <f t="shared" ref="I337:I346" si="57">2.984-0.03579</f>
        <v>2.94821</v>
      </c>
      <c r="J337">
        <f t="shared" ref="J337:J346" si="58">1.792+0.03579</f>
        <v>1.82779</v>
      </c>
      <c r="K337">
        <f t="shared" ref="K337:K346" si="59">1.792-0.03579</f>
        <v>1.75621</v>
      </c>
    </row>
    <row r="338" spans="1:11" x14ac:dyDescent="0.3">
      <c r="B338" s="27"/>
      <c r="C338" s="29">
        <v>44765.552173599535</v>
      </c>
      <c r="D338" s="25">
        <v>44765</v>
      </c>
      <c r="E338" s="27">
        <f t="shared" si="55"/>
        <v>44765.552173599535</v>
      </c>
      <c r="F338">
        <v>60.200000762939453</v>
      </c>
      <c r="G338">
        <v>2.9563900508880598</v>
      </c>
      <c r="H338">
        <f t="shared" si="56"/>
        <v>3.01979</v>
      </c>
      <c r="I338">
        <f t="shared" si="57"/>
        <v>2.94821</v>
      </c>
      <c r="J338">
        <f t="shared" si="58"/>
        <v>1.82779</v>
      </c>
      <c r="K338">
        <f t="shared" si="59"/>
        <v>1.75621</v>
      </c>
    </row>
    <row r="339" spans="1:11" x14ac:dyDescent="0.3">
      <c r="B339" s="27"/>
      <c r="C339" s="50">
        <v>44765.552177546298</v>
      </c>
      <c r="D339" s="51">
        <v>44765</v>
      </c>
      <c r="E339" s="37">
        <f t="shared" si="55"/>
        <v>44765.552177546298</v>
      </c>
      <c r="F339" s="38">
        <v>60.200000762939453</v>
      </c>
      <c r="G339" s="38">
        <v>2.9473900508880599</v>
      </c>
      <c r="H339" s="38">
        <f t="shared" si="56"/>
        <v>3.01979</v>
      </c>
      <c r="I339" s="38">
        <f t="shared" si="57"/>
        <v>2.94821</v>
      </c>
      <c r="J339" s="38">
        <f t="shared" si="58"/>
        <v>1.82779</v>
      </c>
      <c r="K339" s="38">
        <f t="shared" si="59"/>
        <v>1.75621</v>
      </c>
    </row>
    <row r="340" spans="1:11" x14ac:dyDescent="0.3">
      <c r="A340" t="s">
        <v>55</v>
      </c>
      <c r="B340" s="27">
        <f>+C340-C339</f>
        <v>1.1631942470557988E-5</v>
      </c>
      <c r="C340" s="41">
        <v>44765.552189178241</v>
      </c>
      <c r="D340" s="42">
        <v>44765</v>
      </c>
      <c r="E340" s="32">
        <f t="shared" si="55"/>
        <v>44765.552189178241</v>
      </c>
      <c r="F340" s="33">
        <v>60.400001525878906</v>
      </c>
      <c r="G340" s="33">
        <v>2.9372601127624498</v>
      </c>
      <c r="H340" s="33">
        <f t="shared" si="56"/>
        <v>3.01979</v>
      </c>
      <c r="I340" s="33">
        <f t="shared" si="57"/>
        <v>2.94821</v>
      </c>
      <c r="J340" s="33">
        <f t="shared" si="58"/>
        <v>1.82779</v>
      </c>
      <c r="K340" s="33">
        <f t="shared" si="59"/>
        <v>1.75621</v>
      </c>
    </row>
    <row r="341" spans="1:11" x14ac:dyDescent="0.3">
      <c r="C341" s="29">
        <v>44765.552204375002</v>
      </c>
      <c r="D341" s="25">
        <v>44765</v>
      </c>
      <c r="E341" s="27">
        <f t="shared" si="55"/>
        <v>44765.552204375002</v>
      </c>
      <c r="F341">
        <v>60.400001525878906</v>
      </c>
      <c r="G341">
        <v>2.9277260112762402</v>
      </c>
      <c r="H341">
        <f t="shared" si="56"/>
        <v>3.01979</v>
      </c>
      <c r="I341">
        <f t="shared" si="57"/>
        <v>2.94821</v>
      </c>
      <c r="J341">
        <f t="shared" si="58"/>
        <v>1.82779</v>
      </c>
      <c r="K341">
        <f t="shared" si="59"/>
        <v>1.75621</v>
      </c>
    </row>
    <row r="342" spans="1:11" x14ac:dyDescent="0.3">
      <c r="C342" s="29">
        <v>44765.552215983793</v>
      </c>
      <c r="D342" s="25">
        <v>44765</v>
      </c>
      <c r="E342" s="27">
        <f t="shared" si="55"/>
        <v>44765.552215983793</v>
      </c>
      <c r="F342">
        <v>60.400001525878906</v>
      </c>
      <c r="G342">
        <v>2.9172601127624498</v>
      </c>
      <c r="H342">
        <f t="shared" si="56"/>
        <v>3.01979</v>
      </c>
      <c r="I342">
        <f t="shared" si="57"/>
        <v>2.94821</v>
      </c>
      <c r="J342">
        <f t="shared" si="58"/>
        <v>1.82779</v>
      </c>
      <c r="K342">
        <f t="shared" si="59"/>
        <v>1.75621</v>
      </c>
    </row>
    <row r="343" spans="1:11" x14ac:dyDescent="0.3">
      <c r="A343" t="s">
        <v>56</v>
      </c>
      <c r="B343" s="27">
        <f>+C343-C337</f>
        <v>6.1643520893994719E-5</v>
      </c>
      <c r="C343" s="29">
        <v>44765.552227581022</v>
      </c>
      <c r="D343" s="25">
        <v>44765</v>
      </c>
      <c r="E343" s="27">
        <f t="shared" si="55"/>
        <v>44765.552227581022</v>
      </c>
      <c r="F343">
        <v>60.400001525878906</v>
      </c>
      <c r="G343">
        <v>2.4574699401855469</v>
      </c>
      <c r="H343">
        <f t="shared" si="56"/>
        <v>3.01979</v>
      </c>
      <c r="I343">
        <f t="shared" si="57"/>
        <v>2.94821</v>
      </c>
      <c r="J343">
        <f t="shared" si="58"/>
        <v>1.82779</v>
      </c>
      <c r="K343">
        <f t="shared" si="59"/>
        <v>1.75621</v>
      </c>
    </row>
    <row r="344" spans="1:11" x14ac:dyDescent="0.3">
      <c r="C344" s="43">
        <v>44765.552239189812</v>
      </c>
      <c r="D344" s="44">
        <v>44765</v>
      </c>
      <c r="E344" s="34">
        <f t="shared" si="55"/>
        <v>44765.552239189812</v>
      </c>
      <c r="F344" s="35">
        <v>60.400001525878906</v>
      </c>
      <c r="G344" s="35">
        <v>1.6892499923706055</v>
      </c>
      <c r="H344" s="35">
        <f t="shared" si="56"/>
        <v>3.01979</v>
      </c>
      <c r="I344" s="35">
        <f t="shared" si="57"/>
        <v>2.94821</v>
      </c>
      <c r="J344" s="35">
        <f t="shared" si="58"/>
        <v>1.82779</v>
      </c>
      <c r="K344" s="35">
        <f t="shared" si="59"/>
        <v>1.75621</v>
      </c>
    </row>
    <row r="345" spans="1:11" x14ac:dyDescent="0.3">
      <c r="C345" s="29">
        <v>44765.552239201388</v>
      </c>
      <c r="D345" s="25">
        <v>44765</v>
      </c>
      <c r="E345" s="27">
        <f t="shared" si="55"/>
        <v>44765.552239201388</v>
      </c>
      <c r="F345">
        <v>60.400001525878906</v>
      </c>
      <c r="G345">
        <v>1.6892499923706055</v>
      </c>
      <c r="H345">
        <f t="shared" si="56"/>
        <v>3.01979</v>
      </c>
      <c r="I345">
        <f t="shared" si="57"/>
        <v>2.94821</v>
      </c>
      <c r="J345">
        <f t="shared" si="58"/>
        <v>1.82779</v>
      </c>
      <c r="K345">
        <f t="shared" si="59"/>
        <v>1.75621</v>
      </c>
    </row>
    <row r="346" spans="1:11" x14ac:dyDescent="0.3">
      <c r="C346" s="29">
        <v>44765.55225079861</v>
      </c>
      <c r="D346" s="25">
        <v>44765</v>
      </c>
      <c r="E346" s="27">
        <f t="shared" si="55"/>
        <v>44765.55225079861</v>
      </c>
      <c r="F346">
        <v>60.400001525878906</v>
      </c>
      <c r="G346">
        <v>1.5745999813079834</v>
      </c>
      <c r="H346">
        <f t="shared" si="56"/>
        <v>3.01979</v>
      </c>
      <c r="I346">
        <f t="shared" si="57"/>
        <v>2.94821</v>
      </c>
      <c r="J346">
        <f t="shared" si="58"/>
        <v>1.82779</v>
      </c>
      <c r="K346">
        <f t="shared" si="59"/>
        <v>1.75621</v>
      </c>
    </row>
    <row r="359" spans="1:11" x14ac:dyDescent="0.3">
      <c r="D359" t="s">
        <v>44</v>
      </c>
    </row>
    <row r="360" spans="1:11" x14ac:dyDescent="0.3">
      <c r="D360" t="s">
        <v>45</v>
      </c>
    </row>
    <row r="361" spans="1:11" x14ac:dyDescent="0.3">
      <c r="C361" s="28" t="s">
        <v>41</v>
      </c>
      <c r="D361" s="21" t="s">
        <v>42</v>
      </c>
      <c r="E361" s="21" t="s">
        <v>38</v>
      </c>
      <c r="F361" s="21" t="s">
        <v>39</v>
      </c>
      <c r="G361" s="21" t="s">
        <v>40</v>
      </c>
      <c r="H361" s="63" t="s">
        <v>52</v>
      </c>
      <c r="I361" s="63"/>
      <c r="J361" s="21" t="s">
        <v>51</v>
      </c>
    </row>
    <row r="362" spans="1:11" x14ac:dyDescent="0.3">
      <c r="C362" s="29">
        <v>44765.553208379628</v>
      </c>
      <c r="D362" s="25">
        <v>44765</v>
      </c>
      <c r="E362" s="27">
        <f t="shared" ref="E362:E378" si="60">C362</f>
        <v>44765.553208379628</v>
      </c>
      <c r="F362">
        <v>60.400001525878906</v>
      </c>
      <c r="G362">
        <v>1.8007899522781372</v>
      </c>
      <c r="H362">
        <f>1.792+0.03579</f>
        <v>1.82779</v>
      </c>
      <c r="I362">
        <f>1.792-0.03579</f>
        <v>1.75621</v>
      </c>
      <c r="J362">
        <f>0.599+0.03579</f>
        <v>0.63478999999999997</v>
      </c>
      <c r="K362">
        <f>0.599-0.03579</f>
        <v>0.56320999999999999</v>
      </c>
    </row>
    <row r="363" spans="1:11" x14ac:dyDescent="0.3">
      <c r="C363" s="29">
        <v>44765.553217986111</v>
      </c>
      <c r="D363" s="25">
        <v>44765</v>
      </c>
      <c r="E363" s="27">
        <f t="shared" si="60"/>
        <v>44765.553217986111</v>
      </c>
      <c r="F363">
        <v>60.400001525878906</v>
      </c>
      <c r="G363">
        <v>1.8007899522781372</v>
      </c>
      <c r="H363">
        <f t="shared" ref="H363:H378" si="61">1.792+0.03579</f>
        <v>1.82779</v>
      </c>
      <c r="I363">
        <f t="shared" ref="I363:I378" si="62">1.792-0.03579</f>
        <v>1.75621</v>
      </c>
      <c r="J363">
        <f t="shared" ref="J363:J378" si="63">0.599+0.03579</f>
        <v>0.63478999999999997</v>
      </c>
      <c r="K363">
        <f t="shared" ref="K363:K378" si="64">0.599-0.03579</f>
        <v>0.56320999999999999</v>
      </c>
    </row>
    <row r="364" spans="1:11" x14ac:dyDescent="0.3">
      <c r="C364" s="29">
        <v>44765.553219988426</v>
      </c>
      <c r="D364" s="25">
        <v>44765</v>
      </c>
      <c r="E364" s="27">
        <f t="shared" si="60"/>
        <v>44765.553219988426</v>
      </c>
      <c r="F364">
        <v>60.400001525878906</v>
      </c>
      <c r="G364">
        <v>1.8010300397872925</v>
      </c>
      <c r="H364">
        <f t="shared" si="61"/>
        <v>1.82779</v>
      </c>
      <c r="I364">
        <f t="shared" si="62"/>
        <v>1.75621</v>
      </c>
      <c r="J364">
        <f t="shared" si="63"/>
        <v>0.63478999999999997</v>
      </c>
      <c r="K364">
        <f t="shared" si="64"/>
        <v>0.56320999999999999</v>
      </c>
    </row>
    <row r="365" spans="1:11" x14ac:dyDescent="0.3">
      <c r="C365" s="29">
        <v>44765.553231608799</v>
      </c>
      <c r="D365" s="25">
        <v>44765</v>
      </c>
      <c r="E365" s="27">
        <f t="shared" si="60"/>
        <v>44765.553231608799</v>
      </c>
      <c r="F365">
        <v>60.599998474121094</v>
      </c>
      <c r="G365">
        <v>1.8010300397872925</v>
      </c>
      <c r="H365">
        <f t="shared" si="61"/>
        <v>1.82779</v>
      </c>
      <c r="I365">
        <f t="shared" si="62"/>
        <v>1.75621</v>
      </c>
      <c r="J365">
        <f t="shared" si="63"/>
        <v>0.63478999999999997</v>
      </c>
      <c r="K365">
        <f t="shared" si="64"/>
        <v>0.56320999999999999</v>
      </c>
    </row>
    <row r="366" spans="1:11" x14ac:dyDescent="0.3">
      <c r="A366" t="s">
        <v>55</v>
      </c>
      <c r="B366" s="27">
        <f>+C366-C365</f>
        <v>1.1608790373429656E-5</v>
      </c>
      <c r="C366" s="41">
        <v>44765.55324321759</v>
      </c>
      <c r="D366" s="42">
        <v>44765</v>
      </c>
      <c r="E366" s="32">
        <f t="shared" si="60"/>
        <v>44765.55324321759</v>
      </c>
      <c r="F366" s="33">
        <v>60.599998474121094</v>
      </c>
      <c r="G366" s="33">
        <v>1.5786800384521484</v>
      </c>
      <c r="H366" s="33">
        <f t="shared" si="61"/>
        <v>1.82779</v>
      </c>
      <c r="I366" s="33">
        <f t="shared" si="62"/>
        <v>1.75621</v>
      </c>
      <c r="J366" s="33">
        <f t="shared" si="63"/>
        <v>0.63478999999999997</v>
      </c>
      <c r="K366" s="33">
        <f t="shared" si="64"/>
        <v>0.56320999999999999</v>
      </c>
    </row>
    <row r="367" spans="1:11" x14ac:dyDescent="0.3">
      <c r="C367" s="29">
        <v>44765.553243229166</v>
      </c>
      <c r="D367" s="25">
        <v>44765</v>
      </c>
      <c r="E367" s="27">
        <f t="shared" si="60"/>
        <v>44765.553243229166</v>
      </c>
      <c r="F367">
        <v>60.599998474121094</v>
      </c>
      <c r="G367">
        <v>1.5786800384521484</v>
      </c>
      <c r="H367">
        <f t="shared" si="61"/>
        <v>1.82779</v>
      </c>
      <c r="I367">
        <f t="shared" si="62"/>
        <v>1.75621</v>
      </c>
      <c r="J367">
        <f t="shared" si="63"/>
        <v>0.63478999999999997</v>
      </c>
      <c r="K367">
        <f t="shared" si="64"/>
        <v>0.56320999999999999</v>
      </c>
    </row>
    <row r="368" spans="1:11" x14ac:dyDescent="0.3">
      <c r="C368" s="29">
        <v>44765.553254826387</v>
      </c>
      <c r="D368" s="25">
        <v>44765</v>
      </c>
      <c r="E368" s="27">
        <f t="shared" si="60"/>
        <v>44765.553254826387</v>
      </c>
      <c r="F368">
        <v>60.599998474121094</v>
      </c>
      <c r="G368">
        <v>1.2351900339126587</v>
      </c>
      <c r="H368">
        <f t="shared" si="61"/>
        <v>1.82779</v>
      </c>
      <c r="I368">
        <f t="shared" si="62"/>
        <v>1.75621</v>
      </c>
      <c r="J368">
        <f t="shared" si="63"/>
        <v>0.63478999999999997</v>
      </c>
      <c r="K368">
        <f t="shared" si="64"/>
        <v>0.56320999999999999</v>
      </c>
    </row>
    <row r="369" spans="1:11" x14ac:dyDescent="0.3">
      <c r="B369" s="27"/>
      <c r="C369" s="29">
        <v>44765.553254837963</v>
      </c>
      <c r="D369" s="25">
        <v>44765</v>
      </c>
      <c r="E369" s="27">
        <f t="shared" si="60"/>
        <v>44765.553254837963</v>
      </c>
      <c r="F369">
        <v>60.599998474121094</v>
      </c>
      <c r="G369">
        <v>1.2351900339126587</v>
      </c>
      <c r="H369">
        <f t="shared" si="61"/>
        <v>1.82779</v>
      </c>
      <c r="I369">
        <f t="shared" si="62"/>
        <v>1.75621</v>
      </c>
      <c r="J369">
        <f t="shared" si="63"/>
        <v>0.63478999999999997</v>
      </c>
      <c r="K369">
        <f t="shared" si="64"/>
        <v>0.56320999999999999</v>
      </c>
    </row>
    <row r="370" spans="1:11" x14ac:dyDescent="0.3">
      <c r="C370" s="29">
        <v>44765.55326645833</v>
      </c>
      <c r="D370" s="25">
        <v>44765</v>
      </c>
      <c r="E370" s="27">
        <f t="shared" si="60"/>
        <v>44765.55326645833</v>
      </c>
      <c r="F370">
        <v>60.599998474121094</v>
      </c>
      <c r="G370">
        <v>0.92803001403808594</v>
      </c>
      <c r="H370">
        <f t="shared" si="61"/>
        <v>1.82779</v>
      </c>
      <c r="I370">
        <f t="shared" si="62"/>
        <v>1.75621</v>
      </c>
      <c r="J370">
        <f t="shared" si="63"/>
        <v>0.63478999999999997</v>
      </c>
      <c r="K370">
        <f t="shared" si="64"/>
        <v>0.56320999999999999</v>
      </c>
    </row>
    <row r="371" spans="1:11" x14ac:dyDescent="0.3">
      <c r="C371" s="29">
        <v>44765.553278043983</v>
      </c>
      <c r="D371" s="25">
        <v>44765</v>
      </c>
      <c r="E371" s="27">
        <f t="shared" si="60"/>
        <v>44765.553278043983</v>
      </c>
      <c r="F371">
        <v>60.599998474121094</v>
      </c>
      <c r="G371">
        <v>0.92803001403808594</v>
      </c>
      <c r="H371">
        <f t="shared" si="61"/>
        <v>1.82779</v>
      </c>
      <c r="I371">
        <f t="shared" si="62"/>
        <v>1.75621</v>
      </c>
      <c r="J371">
        <f t="shared" si="63"/>
        <v>0.63478999999999997</v>
      </c>
      <c r="K371">
        <f t="shared" si="64"/>
        <v>0.56320999999999999</v>
      </c>
    </row>
    <row r="372" spans="1:11" x14ac:dyDescent="0.3">
      <c r="C372" s="29">
        <v>44765.553278055559</v>
      </c>
      <c r="D372" s="25">
        <v>44765</v>
      </c>
      <c r="E372" s="27">
        <f t="shared" si="60"/>
        <v>44765.553278055559</v>
      </c>
      <c r="F372">
        <v>60.599998474121094</v>
      </c>
      <c r="G372">
        <v>0.92803001403808594</v>
      </c>
      <c r="H372">
        <f t="shared" si="61"/>
        <v>1.82779</v>
      </c>
      <c r="I372">
        <f t="shared" si="62"/>
        <v>1.75621</v>
      </c>
      <c r="J372">
        <f t="shared" si="63"/>
        <v>0.63478999999999997</v>
      </c>
      <c r="K372">
        <f t="shared" si="64"/>
        <v>0.56320999999999999</v>
      </c>
    </row>
    <row r="373" spans="1:11" x14ac:dyDescent="0.3">
      <c r="A373" t="s">
        <v>56</v>
      </c>
      <c r="B373" s="27">
        <f>+C373-C365</f>
        <v>5.8043980970978737E-5</v>
      </c>
      <c r="C373" s="43">
        <v>44765.55328965278</v>
      </c>
      <c r="D373" s="44">
        <v>44765</v>
      </c>
      <c r="E373" s="34">
        <f t="shared" si="60"/>
        <v>44765.55328965278</v>
      </c>
      <c r="F373" s="35">
        <v>60.599998474121094</v>
      </c>
      <c r="G373" s="35">
        <v>0.62283998727798462</v>
      </c>
      <c r="H373" s="35">
        <f t="shared" si="61"/>
        <v>1.82779</v>
      </c>
      <c r="I373" s="35">
        <f t="shared" si="62"/>
        <v>1.75621</v>
      </c>
      <c r="J373" s="35">
        <f t="shared" si="63"/>
        <v>0.63478999999999997</v>
      </c>
      <c r="K373" s="35">
        <f t="shared" si="64"/>
        <v>0.56320999999999999</v>
      </c>
    </row>
    <row r="374" spans="1:11" x14ac:dyDescent="0.3">
      <c r="C374" s="29">
        <v>44765.553289664349</v>
      </c>
      <c r="D374" s="25">
        <v>44765</v>
      </c>
      <c r="E374" s="27">
        <f t="shared" si="60"/>
        <v>44765.553289664349</v>
      </c>
      <c r="F374">
        <v>60.599998474121094</v>
      </c>
      <c r="G374">
        <v>0.62283998727798462</v>
      </c>
      <c r="H374">
        <f t="shared" si="61"/>
        <v>1.82779</v>
      </c>
      <c r="I374">
        <f t="shared" si="62"/>
        <v>1.75621</v>
      </c>
      <c r="J374">
        <f t="shared" si="63"/>
        <v>0.63478999999999997</v>
      </c>
      <c r="K374">
        <f t="shared" si="64"/>
        <v>0.56320999999999999</v>
      </c>
    </row>
    <row r="375" spans="1:11" x14ac:dyDescent="0.3">
      <c r="C375" s="29">
        <v>44765.553301261571</v>
      </c>
      <c r="D375" s="25">
        <v>44765</v>
      </c>
      <c r="E375" s="27">
        <f t="shared" si="60"/>
        <v>44765.553301261571</v>
      </c>
      <c r="F375">
        <v>60.599998474121094</v>
      </c>
      <c r="G375">
        <v>0.57731002569198608</v>
      </c>
      <c r="H375">
        <f t="shared" si="61"/>
        <v>1.82779</v>
      </c>
      <c r="I375">
        <f t="shared" si="62"/>
        <v>1.75621</v>
      </c>
      <c r="J375">
        <f t="shared" si="63"/>
        <v>0.63478999999999997</v>
      </c>
      <c r="K375">
        <f t="shared" si="64"/>
        <v>0.56320999999999999</v>
      </c>
    </row>
    <row r="376" spans="1:11" x14ac:dyDescent="0.3">
      <c r="C376" s="29">
        <v>44765.55331289352</v>
      </c>
      <c r="D376" s="25">
        <v>44765</v>
      </c>
      <c r="E376" s="27">
        <f t="shared" si="60"/>
        <v>44765.55331289352</v>
      </c>
      <c r="F376">
        <v>60.599998474121094</v>
      </c>
      <c r="G376">
        <v>0.53051000833511353</v>
      </c>
      <c r="H376">
        <f t="shared" si="61"/>
        <v>1.82779</v>
      </c>
      <c r="I376">
        <f t="shared" si="62"/>
        <v>1.75621</v>
      </c>
      <c r="J376">
        <f t="shared" si="63"/>
        <v>0.63478999999999997</v>
      </c>
      <c r="K376">
        <f t="shared" si="64"/>
        <v>0.56320999999999999</v>
      </c>
    </row>
    <row r="377" spans="1:11" x14ac:dyDescent="0.3">
      <c r="C377" s="29">
        <v>44765.553324502318</v>
      </c>
      <c r="D377" s="25">
        <v>44765</v>
      </c>
      <c r="E377" s="27">
        <f t="shared" si="60"/>
        <v>44765.553324502318</v>
      </c>
      <c r="F377">
        <v>60.599998474121094</v>
      </c>
      <c r="G377">
        <v>0.53051000833511353</v>
      </c>
      <c r="H377">
        <f t="shared" si="61"/>
        <v>1.82779</v>
      </c>
      <c r="I377">
        <f t="shared" si="62"/>
        <v>1.75621</v>
      </c>
      <c r="J377">
        <f t="shared" si="63"/>
        <v>0.63478999999999997</v>
      </c>
      <c r="K377">
        <f t="shared" si="64"/>
        <v>0.56320999999999999</v>
      </c>
    </row>
    <row r="378" spans="1:11" x14ac:dyDescent="0.3">
      <c r="C378" s="29">
        <v>44765.553336585646</v>
      </c>
      <c r="D378" s="25">
        <v>44765</v>
      </c>
      <c r="E378" s="27">
        <f t="shared" si="60"/>
        <v>44765.553336585646</v>
      </c>
      <c r="F378">
        <v>60.599998474121094</v>
      </c>
      <c r="G378">
        <v>0.54855000972747803</v>
      </c>
      <c r="H378">
        <f t="shared" si="61"/>
        <v>1.82779</v>
      </c>
      <c r="I378">
        <f t="shared" si="62"/>
        <v>1.75621</v>
      </c>
      <c r="J378">
        <f t="shared" si="63"/>
        <v>0.63478999999999997</v>
      </c>
      <c r="K378">
        <f t="shared" si="64"/>
        <v>0.56320999999999999</v>
      </c>
    </row>
  </sheetData>
  <mergeCells count="13">
    <mergeCell ref="H9:I9"/>
    <mergeCell ref="H48:I48"/>
    <mergeCell ref="H77:I77"/>
    <mergeCell ref="H112:I112"/>
    <mergeCell ref="H303:I303"/>
    <mergeCell ref="H335:I335"/>
    <mergeCell ref="H361:I361"/>
    <mergeCell ref="H139:I139"/>
    <mergeCell ref="H170:I170"/>
    <mergeCell ref="H195:I195"/>
    <mergeCell ref="H219:I219"/>
    <mergeCell ref="H245:I245"/>
    <mergeCell ref="H268:I268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PA-PB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2022-08-06T23:01:17Z</dcterms:modified>
</cp:coreProperties>
</file>