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Adriana\Desktop\"/>
    </mc:Choice>
  </mc:AlternateContent>
  <xr:revisionPtr revIDLastSave="0" documentId="8_{16241284-B141-4035-9DCB-E0460C4640D5}" xr6:coauthVersionLast="47" xr6:coauthVersionMax="47" xr10:uidLastSave="{00000000-0000-0000-0000-000000000000}"/>
  <bookViews>
    <workbookView xWindow="1440" yWindow="1440" windowWidth="16875" windowHeight="10523" tabRatio="780" activeTab="2" xr2:uid="{00000000-000D-0000-FFFF-FFFF00000000}"/>
  </bookViews>
  <sheets>
    <sheet name="Condiciones generales" sheetId="9" r:id="rId1"/>
    <sheet name="Tiempo de establecimiento" sheetId="10" r:id="rId2"/>
    <sheet name="Cálculo del estatismo - PA-PB" sheetId="11" r:id="rId3"/>
    <sheet name="Gráficas cálculo estatismo" sheetId="7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5" i="11" l="1"/>
  <c r="L21" i="11"/>
  <c r="F32" i="11"/>
  <c r="F31" i="11"/>
  <c r="F30" i="11"/>
  <c r="F29" i="11"/>
  <c r="F28" i="11"/>
  <c r="D32" i="11"/>
  <c r="D31" i="11"/>
  <c r="D30" i="11"/>
  <c r="D29" i="11"/>
  <c r="F27" i="11"/>
  <c r="F26" i="11"/>
  <c r="F25" i="11"/>
  <c r="F24" i="11"/>
  <c r="D27" i="11"/>
  <c r="D26" i="11"/>
  <c r="D25" i="11"/>
  <c r="D24" i="11"/>
  <c r="F21" i="11"/>
  <c r="K21" i="11" s="1"/>
  <c r="F20" i="11"/>
  <c r="F19" i="11"/>
  <c r="K18" i="11"/>
  <c r="E19" i="11"/>
  <c r="D20" i="11" s="1"/>
  <c r="E20" i="11" s="1"/>
  <c r="D21" i="11" s="1"/>
  <c r="E21" i="11" s="1"/>
  <c r="D19" i="11"/>
  <c r="E18" i="11"/>
  <c r="F17" i="11"/>
  <c r="F16" i="11"/>
  <c r="F15" i="11"/>
  <c r="F14" i="11"/>
  <c r="F13" i="11"/>
  <c r="E13" i="11"/>
  <c r="D14" i="11" s="1"/>
  <c r="E14" i="11" s="1"/>
  <c r="D15" i="11" s="1"/>
  <c r="E15" i="11" s="1"/>
  <c r="D16" i="11" s="1"/>
  <c r="E16" i="11" s="1"/>
  <c r="D17" i="11" s="1"/>
  <c r="E17" i="11" s="1"/>
  <c r="D13" i="11"/>
  <c r="E12" i="11"/>
  <c r="C25" i="11" l="1"/>
  <c r="C26" i="11" s="1"/>
  <c r="C27" i="11" s="1"/>
  <c r="C29" i="11" s="1"/>
  <c r="C30" i="11" s="1"/>
  <c r="C31" i="11" s="1"/>
  <c r="C32" i="11" s="1"/>
  <c r="F36" i="11"/>
  <c r="J32" i="11"/>
  <c r="K32" i="11" s="1"/>
  <c r="I32" i="11"/>
  <c r="J31" i="11"/>
  <c r="K31" i="11" s="1"/>
  <c r="I31" i="11"/>
  <c r="J30" i="11"/>
  <c r="I30" i="11"/>
  <c r="J29" i="11"/>
  <c r="I29" i="11"/>
  <c r="J28" i="11"/>
  <c r="I28" i="11"/>
  <c r="J27" i="11"/>
  <c r="K27" i="11" s="1"/>
  <c r="I27" i="11"/>
  <c r="J26" i="11"/>
  <c r="I26" i="11"/>
  <c r="J25" i="11"/>
  <c r="I25" i="11"/>
  <c r="J24" i="11"/>
  <c r="I24" i="11"/>
  <c r="J23" i="11"/>
  <c r="I23" i="11"/>
  <c r="C24" i="11"/>
  <c r="B13" i="1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J22" i="11"/>
  <c r="I22" i="11"/>
  <c r="I21" i="11"/>
  <c r="J21" i="11"/>
  <c r="I20" i="11"/>
  <c r="I19" i="11"/>
  <c r="I18" i="11"/>
  <c r="J17" i="11"/>
  <c r="I17" i="11"/>
  <c r="I16" i="11"/>
  <c r="I15" i="11"/>
  <c r="J14" i="11"/>
  <c r="I14" i="11"/>
  <c r="J13" i="11"/>
  <c r="I13" i="11"/>
  <c r="I12" i="11"/>
  <c r="J20" i="11"/>
  <c r="J19" i="11"/>
  <c r="J18" i="11"/>
  <c r="J16" i="11"/>
  <c r="J15" i="11"/>
  <c r="J12" i="11"/>
  <c r="C13" i="11"/>
  <c r="C14" i="11" s="1"/>
  <c r="C15" i="11" s="1"/>
  <c r="C16" i="11" s="1"/>
  <c r="C17" i="11" s="1"/>
  <c r="C19" i="11" s="1"/>
  <c r="C20" i="11" s="1"/>
  <c r="C21" i="11" s="1"/>
  <c r="K29" i="11" l="1"/>
  <c r="K28" i="11"/>
  <c r="K26" i="11"/>
  <c r="K25" i="11"/>
  <c r="K24" i="11"/>
  <c r="K23" i="11"/>
  <c r="K19" i="11"/>
  <c r="K15" i="11"/>
  <c r="K20" i="11"/>
  <c r="K17" i="11"/>
  <c r="K30" i="11"/>
  <c r="K12" i="11"/>
  <c r="K13" i="11"/>
  <c r="K16" i="11"/>
  <c r="K14" i="11"/>
  <c r="M33" i="11"/>
  <c r="B7" i="11"/>
  <c r="K33" i="11" l="1"/>
  <c r="L33" i="11" l="1"/>
</calcChain>
</file>

<file path=xl/sharedStrings.xml><?xml version="1.0" encoding="utf-8"?>
<sst xmlns="http://schemas.openxmlformats.org/spreadsheetml/2006/main" count="90" uniqueCount="64">
  <si>
    <t>Número del escalón</t>
  </si>
  <si>
    <t>Potencia de referencia (MW)</t>
  </si>
  <si>
    <t>Descripción</t>
  </si>
  <si>
    <t>RESPUESTA</t>
  </si>
  <si>
    <t>Inyección (Externa, o interna)</t>
  </si>
  <si>
    <t>Banda muerta inhabilitada o ampliada (si, no). En observaciones indicar acción tomada, en caso de ampliación de banda muerta indicar el valor.</t>
  </si>
  <si>
    <t>OBSERVACIONES (si se requiere)</t>
  </si>
  <si>
    <t>Descripción: En este campo se incluyen las condiciones generales de la prueba.</t>
  </si>
  <si>
    <t>GRÁFICA</t>
  </si>
  <si>
    <t>REGISTROS</t>
  </si>
  <si>
    <t>Potencia activa (MW)</t>
  </si>
  <si>
    <t>Fecha y hora</t>
  </si>
  <si>
    <t>Valor inicial potencia (MW)</t>
  </si>
  <si>
    <t>Valor Final potencia (MW)</t>
  </si>
  <si>
    <t>Estatismo</t>
  </si>
  <si>
    <t>Escalón positivo</t>
  </si>
  <si>
    <t>Escalón negativo</t>
  </si>
  <si>
    <t>Promedio estatismo</t>
  </si>
  <si>
    <t>Gráfica frecuencia vs. Tiempo</t>
  </si>
  <si>
    <t>Gráfica Potencia vs tiempo</t>
  </si>
  <si>
    <t>Gráfica Potencia vs. Frecuencia</t>
  </si>
  <si>
    <t>Descripción: En este campo se incluye la gráfica y los registros asociados al cálculo del tiempo de establecimiento. Aplica para protocolo A.</t>
  </si>
  <si>
    <t>En esta hoja se incluyen las gráficas del cálculo del estatismo. Aplica para Protocolo A y B.</t>
  </si>
  <si>
    <t xml:space="preserve">REPORTAR EL PROTOCOLO USADO (A O B). </t>
  </si>
  <si>
    <t>Señal en donde se aplicó el escalón(frecuencia- F- , Referencia de la frecuencia- Fref-)</t>
  </si>
  <si>
    <t>Descripción: En este campo se incluyen los datos asociados al cálculo del estatismo. Aplica para protocolo A y B.</t>
  </si>
  <si>
    <t>Valor inicial variable a modificar
(F, Fref)</t>
  </si>
  <si>
    <t>Valor Final variable a modificar
(F, Fref)</t>
  </si>
  <si>
    <t>Valor inicial frecuencia (Hz)</t>
  </si>
  <si>
    <t>Valor Final Frecuencia (Hz)</t>
  </si>
  <si>
    <t>Tiempo de establecimiento</t>
  </si>
  <si>
    <t>Tiempo de respuesta inicial</t>
  </si>
  <si>
    <t>Promedio tiempo de establecimiento</t>
  </si>
  <si>
    <t>Promedio  tiempo de respuesta inicial</t>
  </si>
  <si>
    <t>Mínimo técnico (MW):</t>
  </si>
  <si>
    <t>Potencia nominal (MW):</t>
  </si>
  <si>
    <t>Banda muerta (Hz):</t>
  </si>
  <si>
    <t>80% del rango (MW):</t>
  </si>
  <si>
    <t>B</t>
  </si>
  <si>
    <t>Interna</t>
  </si>
  <si>
    <t>Habilitada en 30 mHz</t>
  </si>
  <si>
    <t>Sobrefrecuencia</t>
  </si>
  <si>
    <t>Subfrecuencia</t>
  </si>
  <si>
    <t>y el momento en que la potencia alcanza su valor permanente</t>
  </si>
  <si>
    <t>cada frecuencia. Esto se debe a que los puntos restantes corresponden al transitorio entre el instante en que se produce el salto de frecuencia</t>
  </si>
  <si>
    <r>
      <t xml:space="preserve">Nota: en el gráfico Potencia vs Frecuencia (sobrefrecuencia) se ajustó la recta de estatismo al extremo </t>
    </r>
    <r>
      <rPr>
        <b/>
        <sz val="11"/>
        <color theme="1"/>
        <rFont val="Calibri"/>
        <family val="2"/>
        <scheme val="minor"/>
      </rPr>
      <t>inferior</t>
    </r>
    <r>
      <rPr>
        <sz val="11"/>
        <color theme="1"/>
        <rFont val="Calibri"/>
        <family val="2"/>
        <scheme val="minor"/>
      </rPr>
      <t xml:space="preserve"> de la nube de puntos formada para 
</t>
    </r>
  </si>
  <si>
    <t>F</t>
  </si>
  <si>
    <t>Tiempo de establecimiento (s)</t>
  </si>
  <si>
    <t>Escalon +0.2Hz</t>
  </si>
  <si>
    <t>Escalón</t>
  </si>
  <si>
    <t>Escalon -0.2Hz</t>
  </si>
  <si>
    <t>Máximos</t>
  </si>
  <si>
    <t>Mínimos</t>
  </si>
  <si>
    <t>Anexo 1 Acuerdo 1826</t>
  </si>
  <si>
    <t>Capacidad efectiva neta (MW)</t>
  </si>
  <si>
    <t>Mínimo técnico (MW)</t>
  </si>
  <si>
    <t>Potencia nominal en el POM (MW)*</t>
  </si>
  <si>
    <t>Carga del cliente en el momento de la prueba (MW)*</t>
  </si>
  <si>
    <t>Rango de la prueba operativo**</t>
  </si>
  <si>
    <t>*Solo aplica para Autogeneradores que no entregan excedentes</t>
  </si>
  <si>
    <t>**Para autogeneradores sin entrega de excedentes el rango operativo será la carga del cliente menos el Mínimo técnico operativo de la planta visto a la salida de esta.</t>
  </si>
  <si>
    <t>Escalon positivo</t>
  </si>
  <si>
    <t>Rango +</t>
  </si>
  <si>
    <t>Rango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</si>
</sst>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Montserrat"/>
    </font>
    <font>
      <sz val="11"/>
      <color theme="1"/>
      <name val="Montserrat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57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4" fillId="0" borderId="0" applyFont="0" applyFill="0" applyBorder="0" applyAlignment="0" applyProtection="0"/>
    <xf numFmtId="0" fontId="5" fillId="4" borderId="0" applyNumberFormat="0" applyBorder="0" applyAlignment="0" applyProtection="0"/>
    <xf numFmtId="0" fontId="6" fillId="5" borderId="0" applyNumberFormat="0" applyBorder="0" applyAlignment="0" applyProtection="0"/>
  </cellStyleXfs>
  <cellXfs count="36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0" xfId="0" applyFont="1" applyFill="1"/>
    <xf numFmtId="0" fontId="2" fillId="0" borderId="0" xfId="0" applyFont="1"/>
    <xf numFmtId="0" fontId="1" fillId="0" borderId="1" xfId="0" applyFont="1" applyBorder="1"/>
    <xf numFmtId="0" fontId="2" fillId="0" borderId="1" xfId="0" applyFont="1" applyBorder="1"/>
    <xf numFmtId="0" fontId="2" fillId="0" borderId="2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22" fontId="2" fillId="0" borderId="1" xfId="0" applyNumberFormat="1" applyFont="1" applyBorder="1"/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2" fillId="3" borderId="2" xfId="0" applyFont="1" applyFill="1" applyBorder="1" applyAlignment="1">
      <alignment horizontal="left" vertical="center" wrapText="1"/>
    </xf>
    <xf numFmtId="0" fontId="2" fillId="3" borderId="0" xfId="0" applyFont="1" applyFill="1" applyAlignment="1">
      <alignment horizontal="left" vertical="center" wrapText="1"/>
    </xf>
    <xf numFmtId="164" fontId="0" fillId="0" borderId="1" xfId="0" applyNumberForma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2" fontId="0" fillId="0" borderId="1" xfId="0" applyNumberFormat="1" applyBorder="1" applyAlignment="1">
      <alignment horizontal="center"/>
    </xf>
    <xf numFmtId="10" fontId="2" fillId="0" borderId="1" xfId="1" applyNumberFormat="1" applyFont="1" applyBorder="1" applyAlignment="1">
      <alignment horizontal="center"/>
    </xf>
    <xf numFmtId="164" fontId="2" fillId="0" borderId="0" xfId="0" applyNumberFormat="1" applyFont="1"/>
    <xf numFmtId="0" fontId="3" fillId="0" borderId="0" xfId="0" applyFont="1"/>
    <xf numFmtId="0" fontId="6" fillId="5" borderId="0" xfId="3"/>
    <xf numFmtId="0" fontId="5" fillId="4" borderId="0" xfId="2"/>
    <xf numFmtId="0" fontId="0" fillId="0" borderId="0" xfId="0" applyAlignment="1">
      <alignment horizontal="right"/>
    </xf>
    <xf numFmtId="0" fontId="1" fillId="0" borderId="2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</cellXfs>
  <cellStyles count="4">
    <cellStyle name="Bueno" xfId="2" builtinId="26"/>
    <cellStyle name="Neutral" xfId="3" builtinId="28"/>
    <cellStyle name="Normal" xfId="0" builtinId="0"/>
    <cellStyle name="Porcentaje" xfId="1" builtinId="5"/>
  </cellStyles>
  <dxfs count="4"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png"/><Relationship Id="rId13" Type="http://schemas.openxmlformats.org/officeDocument/2006/relationships/image" Target="../media/image15.png"/><Relationship Id="rId3" Type="http://schemas.openxmlformats.org/officeDocument/2006/relationships/image" Target="../media/image5.png"/><Relationship Id="rId7" Type="http://schemas.openxmlformats.org/officeDocument/2006/relationships/image" Target="../media/image9.png"/><Relationship Id="rId12" Type="http://schemas.openxmlformats.org/officeDocument/2006/relationships/image" Target="../media/image14.png"/><Relationship Id="rId17" Type="http://schemas.openxmlformats.org/officeDocument/2006/relationships/image" Target="../media/image19.png"/><Relationship Id="rId2" Type="http://schemas.openxmlformats.org/officeDocument/2006/relationships/image" Target="../media/image4.png"/><Relationship Id="rId16" Type="http://schemas.openxmlformats.org/officeDocument/2006/relationships/image" Target="../media/image18.png"/><Relationship Id="rId1" Type="http://schemas.openxmlformats.org/officeDocument/2006/relationships/image" Target="../media/image1.png"/><Relationship Id="rId6" Type="http://schemas.openxmlformats.org/officeDocument/2006/relationships/image" Target="../media/image8.png"/><Relationship Id="rId11" Type="http://schemas.openxmlformats.org/officeDocument/2006/relationships/image" Target="../media/image13.png"/><Relationship Id="rId5" Type="http://schemas.openxmlformats.org/officeDocument/2006/relationships/image" Target="../media/image7.png"/><Relationship Id="rId15" Type="http://schemas.openxmlformats.org/officeDocument/2006/relationships/image" Target="../media/image17.png"/><Relationship Id="rId10" Type="http://schemas.openxmlformats.org/officeDocument/2006/relationships/image" Target="../media/image12.png"/><Relationship Id="rId4" Type="http://schemas.openxmlformats.org/officeDocument/2006/relationships/image" Target="../media/image6.png"/><Relationship Id="rId9" Type="http://schemas.openxmlformats.org/officeDocument/2006/relationships/image" Target="../media/image11.png"/><Relationship Id="rId14" Type="http://schemas.openxmlformats.org/officeDocument/2006/relationships/image" Target="../media/image1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146050</xdr:colOff>
      <xdr:row>0</xdr:row>
      <xdr:rowOff>88900</xdr:rowOff>
    </xdr:from>
    <xdr:to>
      <xdr:col>0</xdr:col>
      <xdr:colOff>1444625</xdr:colOff>
      <xdr:row>0</xdr:row>
      <xdr:rowOff>949325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050" y="88900"/>
          <a:ext cx="1298575" cy="8604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0</xdr:row>
      <xdr:rowOff>44450</xdr:rowOff>
    </xdr:from>
    <xdr:to>
      <xdr:col>1</xdr:col>
      <xdr:colOff>720725</xdr:colOff>
      <xdr:row>0</xdr:row>
      <xdr:rowOff>904875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" y="44450"/>
          <a:ext cx="1298575" cy="860425"/>
        </a:xfrm>
        <a:prstGeom prst="rect">
          <a:avLst/>
        </a:prstGeom>
      </xdr:spPr>
    </xdr:pic>
    <xdr:clientData/>
  </xdr:twoCellAnchor>
  <xdr:twoCellAnchor editAs="oneCell">
    <xdr:from>
      <xdr:col>2</xdr:col>
      <xdr:colOff>17406</xdr:colOff>
      <xdr:row>27</xdr:row>
      <xdr:rowOff>38178</xdr:rowOff>
    </xdr:from>
    <xdr:to>
      <xdr:col>7</xdr:col>
      <xdr:colOff>580669</xdr:colOff>
      <xdr:row>45</xdr:row>
      <xdr:rowOff>68810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AB1F8BC-A166-FA07-703F-C591649E27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56877" y="6380707"/>
          <a:ext cx="4687027" cy="3459632"/>
        </a:xfrm>
        <a:prstGeom prst="rect">
          <a:avLst/>
        </a:prstGeom>
        <a:noFill/>
        <a:ln>
          <a:solidFill>
            <a:sysClr val="windowText" lastClr="000000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7</xdr:col>
      <xdr:colOff>556236</xdr:colOff>
      <xdr:row>24</xdr:row>
      <xdr:rowOff>56954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832D4922-09F9-FA92-26F5-74B159D6ED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039471" y="2689412"/>
          <a:ext cx="4680000" cy="3138571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196850</xdr:colOff>
      <xdr:row>0</xdr:row>
      <xdr:rowOff>38100</xdr:rowOff>
    </xdr:from>
    <xdr:to>
      <xdr:col>0</xdr:col>
      <xdr:colOff>1371599</xdr:colOff>
      <xdr:row>0</xdr:row>
      <xdr:rowOff>698501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6850" y="38100"/>
          <a:ext cx="1174749" cy="66040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292100</xdr:colOff>
      <xdr:row>0</xdr:row>
      <xdr:rowOff>44450</xdr:rowOff>
    </xdr:from>
    <xdr:to>
      <xdr:col>0</xdr:col>
      <xdr:colOff>1590675</xdr:colOff>
      <xdr:row>0</xdr:row>
      <xdr:rowOff>904875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2100" y="44450"/>
          <a:ext cx="1298575" cy="8604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</xdr:row>
      <xdr:rowOff>0</xdr:rowOff>
    </xdr:from>
    <xdr:to>
      <xdr:col>4</xdr:col>
      <xdr:colOff>134146</xdr:colOff>
      <xdr:row>20</xdr:row>
      <xdr:rowOff>9723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81FEAFB2-52C3-B6AB-F61C-AC636D28AE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64179"/>
          <a:ext cx="5413717" cy="2908044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12</xdr:col>
      <xdr:colOff>79717</xdr:colOff>
      <xdr:row>20</xdr:row>
      <xdr:rowOff>21916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CB038E94-88CE-114B-BA8F-74228F1240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041571" y="1864179"/>
          <a:ext cx="5413717" cy="2920237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5</xdr:row>
      <xdr:rowOff>0</xdr:rowOff>
    </xdr:from>
    <xdr:to>
      <xdr:col>20</xdr:col>
      <xdr:colOff>79717</xdr:colOff>
      <xdr:row>20</xdr:row>
      <xdr:rowOff>15820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F9100288-3EE7-79A1-EF3F-FF74148A0C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2137571" y="1864179"/>
          <a:ext cx="5413717" cy="2914141"/>
        </a:xfrm>
        <a:prstGeom prst="rect">
          <a:avLst/>
        </a:prstGeom>
      </xdr:spPr>
    </xdr:pic>
    <xdr:clientData/>
  </xdr:twoCellAnchor>
  <xdr:twoCellAnchor editAs="oneCell">
    <xdr:from>
      <xdr:col>21</xdr:col>
      <xdr:colOff>0</xdr:colOff>
      <xdr:row>5</xdr:row>
      <xdr:rowOff>0</xdr:rowOff>
    </xdr:from>
    <xdr:to>
      <xdr:col>28</xdr:col>
      <xdr:colOff>79717</xdr:colOff>
      <xdr:row>20</xdr:row>
      <xdr:rowOff>9723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C3517C83-3524-70C1-8B61-62ABBBCD31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8233571" y="1864179"/>
          <a:ext cx="5413717" cy="2908044"/>
        </a:xfrm>
        <a:prstGeom prst="rect">
          <a:avLst/>
        </a:prstGeom>
      </xdr:spPr>
    </xdr:pic>
    <xdr:clientData/>
  </xdr:twoCellAnchor>
  <xdr:twoCellAnchor editAs="oneCell">
    <xdr:from>
      <xdr:col>5</xdr:col>
      <xdr:colOff>69273</xdr:colOff>
      <xdr:row>45</xdr:row>
      <xdr:rowOff>0</xdr:rowOff>
    </xdr:from>
    <xdr:to>
      <xdr:col>12</xdr:col>
      <xdr:colOff>151464</xdr:colOff>
      <xdr:row>60</xdr:row>
      <xdr:rowOff>62737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A629EB8C-9C48-5933-E013-A2D97F1D2D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113318" y="9559636"/>
          <a:ext cx="5416191" cy="2920237"/>
        </a:xfrm>
        <a:prstGeom prst="rect">
          <a:avLst/>
        </a:prstGeom>
      </xdr:spPr>
    </xdr:pic>
    <xdr:clientData/>
  </xdr:twoCellAnchor>
  <xdr:twoCellAnchor editAs="oneCell">
    <xdr:from>
      <xdr:col>12</xdr:col>
      <xdr:colOff>692727</xdr:colOff>
      <xdr:row>45</xdr:row>
      <xdr:rowOff>0</xdr:rowOff>
    </xdr:from>
    <xdr:to>
      <xdr:col>20</xdr:col>
      <xdr:colOff>10444</xdr:colOff>
      <xdr:row>60</xdr:row>
      <xdr:rowOff>56641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4F97CE49-7176-7A83-4D2B-A88314783C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2070772" y="9559636"/>
          <a:ext cx="5413717" cy="2914141"/>
        </a:xfrm>
        <a:prstGeom prst="rect">
          <a:avLst/>
        </a:prstGeom>
      </xdr:spPr>
    </xdr:pic>
    <xdr:clientData/>
  </xdr:twoCellAnchor>
  <xdr:twoCellAnchor editAs="oneCell">
    <xdr:from>
      <xdr:col>20</xdr:col>
      <xdr:colOff>556655</xdr:colOff>
      <xdr:row>45</xdr:row>
      <xdr:rowOff>0</xdr:rowOff>
    </xdr:from>
    <xdr:to>
      <xdr:col>27</xdr:col>
      <xdr:colOff>636372</xdr:colOff>
      <xdr:row>60</xdr:row>
      <xdr:rowOff>50544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9C9478C0-44BB-A70C-5F96-F24A036E6D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8030700" y="9559636"/>
          <a:ext cx="5413717" cy="290804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45</xdr:row>
      <xdr:rowOff>0</xdr:rowOff>
    </xdr:from>
    <xdr:to>
      <xdr:col>4</xdr:col>
      <xdr:colOff>131672</xdr:colOff>
      <xdr:row>60</xdr:row>
      <xdr:rowOff>50544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DD298A4F-1C7C-D54E-B449-E74E3480F3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0" y="9559636"/>
          <a:ext cx="5413717" cy="290804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24</xdr:row>
      <xdr:rowOff>190498</xdr:rowOff>
    </xdr:from>
    <xdr:to>
      <xdr:col>4</xdr:col>
      <xdr:colOff>131672</xdr:colOff>
      <xdr:row>40</xdr:row>
      <xdr:rowOff>50542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03188408-5E56-B9A5-C03F-59EC707CDF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0" y="5680362"/>
          <a:ext cx="5413717" cy="2908044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24</xdr:row>
      <xdr:rowOff>190498</xdr:rowOff>
    </xdr:from>
    <xdr:to>
      <xdr:col>12</xdr:col>
      <xdr:colOff>79717</xdr:colOff>
      <xdr:row>40</xdr:row>
      <xdr:rowOff>62735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id="{1FB93D6E-3B7B-664A-CFAB-0FFB99D0B8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044045" y="5680362"/>
          <a:ext cx="5413717" cy="2920237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25</xdr:row>
      <xdr:rowOff>0</xdr:rowOff>
    </xdr:from>
    <xdr:to>
      <xdr:col>20</xdr:col>
      <xdr:colOff>79717</xdr:colOff>
      <xdr:row>40</xdr:row>
      <xdr:rowOff>56641</xdr:rowOff>
    </xdr:to>
    <xdr:pic>
      <xdr:nvPicPr>
        <xdr:cNvPr id="22" name="Imagen 21">
          <a:extLst>
            <a:ext uri="{FF2B5EF4-FFF2-40B4-BE49-F238E27FC236}">
              <a16:creationId xmlns:a16="http://schemas.microsoft.com/office/drawing/2014/main" id="{67882E85-A2CF-87B5-D416-4031561EF4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2140045" y="5680364"/>
          <a:ext cx="5413717" cy="2914141"/>
        </a:xfrm>
        <a:prstGeom prst="rect">
          <a:avLst/>
        </a:prstGeom>
      </xdr:spPr>
    </xdr:pic>
    <xdr:clientData/>
  </xdr:twoCellAnchor>
  <xdr:twoCellAnchor editAs="oneCell">
    <xdr:from>
      <xdr:col>21</xdr:col>
      <xdr:colOff>0</xdr:colOff>
      <xdr:row>25</xdr:row>
      <xdr:rowOff>0</xdr:rowOff>
    </xdr:from>
    <xdr:to>
      <xdr:col>28</xdr:col>
      <xdr:colOff>79717</xdr:colOff>
      <xdr:row>40</xdr:row>
      <xdr:rowOff>50544</xdr:rowOff>
    </xdr:to>
    <xdr:pic>
      <xdr:nvPicPr>
        <xdr:cNvPr id="32" name="Imagen 31">
          <a:extLst>
            <a:ext uri="{FF2B5EF4-FFF2-40B4-BE49-F238E27FC236}">
              <a16:creationId xmlns:a16="http://schemas.microsoft.com/office/drawing/2014/main" id="{7A31F150-BBF1-3CD4-CB53-6E2B72A98B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8236045" y="5680364"/>
          <a:ext cx="5413717" cy="2908044"/>
        </a:xfrm>
        <a:prstGeom prst="rect">
          <a:avLst/>
        </a:prstGeom>
      </xdr:spPr>
    </xdr:pic>
    <xdr:clientData/>
  </xdr:twoCellAnchor>
  <xdr:twoCellAnchor editAs="oneCell">
    <xdr:from>
      <xdr:col>21</xdr:col>
      <xdr:colOff>0</xdr:colOff>
      <xdr:row>62</xdr:row>
      <xdr:rowOff>0</xdr:rowOff>
    </xdr:from>
    <xdr:to>
      <xdr:col>28</xdr:col>
      <xdr:colOff>79717</xdr:colOff>
      <xdr:row>77</xdr:row>
      <xdr:rowOff>50544</xdr:rowOff>
    </xdr:to>
    <xdr:pic>
      <xdr:nvPicPr>
        <xdr:cNvPr id="34" name="Imagen 33">
          <a:extLst>
            <a:ext uri="{FF2B5EF4-FFF2-40B4-BE49-F238E27FC236}">
              <a16:creationId xmlns:a16="http://schemas.microsoft.com/office/drawing/2014/main" id="{7EFFC277-E06B-9C6F-CDF5-A941F6ECEA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8236045" y="12798136"/>
          <a:ext cx="5413717" cy="2908044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61</xdr:row>
      <xdr:rowOff>173180</xdr:rowOff>
    </xdr:from>
    <xdr:to>
      <xdr:col>20</xdr:col>
      <xdr:colOff>79717</xdr:colOff>
      <xdr:row>77</xdr:row>
      <xdr:rowOff>39321</xdr:rowOff>
    </xdr:to>
    <xdr:pic>
      <xdr:nvPicPr>
        <xdr:cNvPr id="36" name="Imagen 35">
          <a:extLst>
            <a:ext uri="{FF2B5EF4-FFF2-40B4-BE49-F238E27FC236}">
              <a16:creationId xmlns:a16="http://schemas.microsoft.com/office/drawing/2014/main" id="{7EDF32DB-7132-8856-0698-A068200EFF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2140045" y="12780816"/>
          <a:ext cx="5413717" cy="2914141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62</xdr:row>
      <xdr:rowOff>0</xdr:rowOff>
    </xdr:from>
    <xdr:to>
      <xdr:col>12</xdr:col>
      <xdr:colOff>79717</xdr:colOff>
      <xdr:row>77</xdr:row>
      <xdr:rowOff>62737</xdr:rowOff>
    </xdr:to>
    <xdr:pic>
      <xdr:nvPicPr>
        <xdr:cNvPr id="38" name="Imagen 37">
          <a:extLst>
            <a:ext uri="{FF2B5EF4-FFF2-40B4-BE49-F238E27FC236}">
              <a16:creationId xmlns:a16="http://schemas.microsoft.com/office/drawing/2014/main" id="{332FEFB1-5B0F-F299-CF4B-5AA65D2E33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6044045" y="12798136"/>
          <a:ext cx="5413717" cy="292023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62</xdr:row>
      <xdr:rowOff>0</xdr:rowOff>
    </xdr:from>
    <xdr:to>
      <xdr:col>4</xdr:col>
      <xdr:colOff>131672</xdr:colOff>
      <xdr:row>77</xdr:row>
      <xdr:rowOff>50544</xdr:rowOff>
    </xdr:to>
    <xdr:pic>
      <xdr:nvPicPr>
        <xdr:cNvPr id="40" name="Imagen 39">
          <a:extLst>
            <a:ext uri="{FF2B5EF4-FFF2-40B4-BE49-F238E27FC236}">
              <a16:creationId xmlns:a16="http://schemas.microsoft.com/office/drawing/2014/main" id="{9D4A8D5C-D9C5-D3EA-C896-C285284550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0" y="12798136"/>
          <a:ext cx="5413717" cy="29080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7"/>
  <sheetViews>
    <sheetView zoomScale="130" zoomScaleNormal="130" workbookViewId="0">
      <selection activeCell="B9" sqref="B9:B10"/>
    </sheetView>
  </sheetViews>
  <sheetFormatPr baseColWidth="10" defaultRowHeight="14.25" x14ac:dyDescent="0.45"/>
  <cols>
    <col min="1" max="1" width="77.265625" bestFit="1" customWidth="1"/>
    <col min="2" max="2" width="22.265625" customWidth="1"/>
    <col min="3" max="3" width="41.86328125" customWidth="1"/>
  </cols>
  <sheetData>
    <row r="1" spans="1:3" ht="77.45" customHeight="1" x14ac:dyDescent="0.45">
      <c r="B1" s="1" t="s">
        <v>53</v>
      </c>
    </row>
    <row r="2" spans="1:3" ht="16.5" x14ac:dyDescent="0.6">
      <c r="A2" s="2" t="s">
        <v>7</v>
      </c>
      <c r="B2" s="3"/>
      <c r="C2" s="3"/>
    </row>
    <row r="3" spans="1:3" ht="16.5" x14ac:dyDescent="0.6">
      <c r="A3" s="3"/>
      <c r="B3" s="4" t="s">
        <v>3</v>
      </c>
      <c r="C3" s="4" t="s">
        <v>6</v>
      </c>
    </row>
    <row r="4" spans="1:3" ht="16.5" x14ac:dyDescent="0.6">
      <c r="A4" s="3"/>
      <c r="B4" s="5"/>
      <c r="C4" s="5"/>
    </row>
    <row r="5" spans="1:3" ht="16.5" x14ac:dyDescent="0.45">
      <c r="A5" s="6" t="s">
        <v>23</v>
      </c>
      <c r="B5" s="25" t="s">
        <v>38</v>
      </c>
      <c r="C5" s="7"/>
    </row>
    <row r="6" spans="1:3" ht="16.5" x14ac:dyDescent="0.45">
      <c r="A6" s="6" t="s">
        <v>4</v>
      </c>
      <c r="B6" s="25" t="s">
        <v>39</v>
      </c>
      <c r="C6" s="7"/>
    </row>
    <row r="7" spans="1:3" ht="33" x14ac:dyDescent="0.45">
      <c r="A7" s="6" t="s">
        <v>5</v>
      </c>
      <c r="B7" s="25" t="s">
        <v>40</v>
      </c>
      <c r="C7" s="7"/>
    </row>
    <row r="8" spans="1:3" ht="33" x14ac:dyDescent="0.45">
      <c r="A8" s="6" t="s">
        <v>24</v>
      </c>
      <c r="B8" s="25" t="s">
        <v>46</v>
      </c>
      <c r="C8" s="7"/>
    </row>
    <row r="9" spans="1:3" ht="16.5" x14ac:dyDescent="0.45">
      <c r="A9" s="21" t="s">
        <v>54</v>
      </c>
      <c r="B9" s="25">
        <v>19.899999999999999</v>
      </c>
      <c r="C9" s="7"/>
    </row>
    <row r="10" spans="1:3" ht="16.5" x14ac:dyDescent="0.45">
      <c r="A10" s="21" t="s">
        <v>55</v>
      </c>
      <c r="B10" s="25">
        <v>1.29</v>
      </c>
      <c r="C10" s="7"/>
    </row>
    <row r="11" spans="1:3" ht="16.5" x14ac:dyDescent="0.45">
      <c r="A11" s="21" t="s">
        <v>56</v>
      </c>
      <c r="B11" s="7"/>
      <c r="C11" s="7"/>
    </row>
    <row r="12" spans="1:3" ht="16.5" x14ac:dyDescent="0.45">
      <c r="A12" s="21" t="s">
        <v>57</v>
      </c>
      <c r="B12" s="7"/>
      <c r="C12" s="7"/>
    </row>
    <row r="13" spans="1:3" ht="16.5" x14ac:dyDescent="0.45">
      <c r="A13" s="21" t="s">
        <v>58</v>
      </c>
      <c r="B13" s="7"/>
      <c r="C13" s="7"/>
    </row>
    <row r="16" spans="1:3" ht="16.5" x14ac:dyDescent="0.45">
      <c r="A16" s="22" t="s">
        <v>59</v>
      </c>
    </row>
    <row r="17" spans="1:1" ht="49.5" x14ac:dyDescent="0.45">
      <c r="A17" s="22" t="s">
        <v>60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7"/>
  <sheetViews>
    <sheetView topLeftCell="B25" zoomScale="130" zoomScaleNormal="130" workbookViewId="0">
      <selection activeCell="J6" sqref="J6:J7"/>
    </sheetView>
  </sheetViews>
  <sheetFormatPr baseColWidth="10" defaultRowHeight="14.25" x14ac:dyDescent="0.45"/>
  <cols>
    <col min="1" max="1" width="11.265625" customWidth="1"/>
    <col min="2" max="2" width="19.265625" customWidth="1"/>
    <col min="7" max="7" width="16.1328125" customWidth="1"/>
    <col min="8" max="8" width="19.86328125" bestFit="1" customWidth="1"/>
    <col min="9" max="9" width="25" customWidth="1"/>
    <col min="10" max="10" width="25.3984375" bestFit="1" customWidth="1"/>
  </cols>
  <sheetData>
    <row r="1" spans="1:10" ht="75.95" customHeight="1" x14ac:dyDescent="0.45">
      <c r="C1" s="1" t="s">
        <v>53</v>
      </c>
    </row>
    <row r="2" spans="1:10" ht="16.5" x14ac:dyDescent="0.6">
      <c r="A2" s="2" t="s">
        <v>21</v>
      </c>
    </row>
    <row r="4" spans="1:10" ht="16.5" x14ac:dyDescent="0.6">
      <c r="D4" s="10" t="s">
        <v>8</v>
      </c>
      <c r="G4" s="33" t="s">
        <v>9</v>
      </c>
      <c r="H4" s="34"/>
      <c r="I4" s="34"/>
      <c r="J4" s="35"/>
    </row>
    <row r="5" spans="1:10" ht="35.25" customHeight="1" x14ac:dyDescent="0.6">
      <c r="G5" s="9" t="s">
        <v>49</v>
      </c>
      <c r="H5" s="9" t="s">
        <v>11</v>
      </c>
      <c r="I5" s="18" t="s">
        <v>10</v>
      </c>
      <c r="J5" s="18" t="s">
        <v>47</v>
      </c>
    </row>
    <row r="6" spans="1:10" ht="16.5" x14ac:dyDescent="0.6">
      <c r="G6" s="19" t="s">
        <v>48</v>
      </c>
      <c r="H6" s="14">
        <v>45435.521527777775</v>
      </c>
      <c r="I6" s="13">
        <v>7.1020000000000003</v>
      </c>
      <c r="J6" s="23">
        <v>7.07</v>
      </c>
    </row>
    <row r="7" spans="1:10" ht="16.5" x14ac:dyDescent="0.6">
      <c r="G7" s="19" t="s">
        <v>50</v>
      </c>
      <c r="H7" s="14">
        <v>45435.520833333336</v>
      </c>
      <c r="I7" s="13">
        <v>4.3769999999999998</v>
      </c>
      <c r="J7" s="20">
        <v>8.3420000000000005</v>
      </c>
    </row>
    <row r="8" spans="1:10" x14ac:dyDescent="0.45">
      <c r="B8" s="29" t="s">
        <v>61</v>
      </c>
      <c r="I8" s="17"/>
      <c r="J8" s="17"/>
    </row>
    <row r="9" spans="1:10" x14ac:dyDescent="0.45">
      <c r="I9" s="17"/>
      <c r="J9" s="17"/>
    </row>
    <row r="10" spans="1:10" x14ac:dyDescent="0.45">
      <c r="I10" s="17"/>
      <c r="J10" s="17"/>
    </row>
    <row r="11" spans="1:10" x14ac:dyDescent="0.45">
      <c r="I11" s="17"/>
      <c r="J11" s="17"/>
    </row>
    <row r="12" spans="1:10" x14ac:dyDescent="0.45">
      <c r="B12" s="32"/>
    </row>
    <row r="20" spans="1:2" ht="16.5" x14ac:dyDescent="0.6">
      <c r="A20" s="8"/>
    </row>
    <row r="27" spans="1:2" x14ac:dyDescent="0.45">
      <c r="B27" s="29" t="s">
        <v>16</v>
      </c>
    </row>
  </sheetData>
  <mergeCells count="1">
    <mergeCell ref="G4:J4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36"/>
  <sheetViews>
    <sheetView tabSelected="1" topLeftCell="A13" zoomScale="115" zoomScaleNormal="115" workbookViewId="0">
      <selection activeCell="D23" sqref="D23"/>
    </sheetView>
  </sheetViews>
  <sheetFormatPr baseColWidth="10" defaultRowHeight="14.25" x14ac:dyDescent="0.45"/>
  <cols>
    <col min="1" max="1" width="25.265625" customWidth="1"/>
    <col min="2" max="2" width="23" customWidth="1"/>
    <col min="3" max="3" width="20" customWidth="1"/>
    <col min="10" max="10" width="13.59765625" customWidth="1"/>
    <col min="11" max="11" width="30.1328125" customWidth="1"/>
    <col min="12" max="12" width="42.1328125" customWidth="1"/>
    <col min="13" max="13" width="42.59765625" customWidth="1"/>
  </cols>
  <sheetData>
    <row r="1" spans="1:14" ht="60.95" customHeight="1" x14ac:dyDescent="0.45">
      <c r="B1" s="1" t="s">
        <v>53</v>
      </c>
    </row>
    <row r="2" spans="1:14" ht="16.5" x14ac:dyDescent="0.6">
      <c r="A2" s="2" t="s">
        <v>25</v>
      </c>
    </row>
    <row r="4" spans="1:14" ht="16.5" x14ac:dyDescent="0.6">
      <c r="A4" s="3" t="s">
        <v>34</v>
      </c>
      <c r="B4" s="3">
        <v>1.29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ht="16.5" x14ac:dyDescent="0.6">
      <c r="A5" s="3" t="s">
        <v>35</v>
      </c>
      <c r="B5" s="3">
        <v>19.899999999999999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spans="1:14" ht="16.5" x14ac:dyDescent="0.6">
      <c r="A6" s="3" t="s">
        <v>36</v>
      </c>
      <c r="B6" s="3">
        <v>0.03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16.5" x14ac:dyDescent="0.6">
      <c r="A7" s="3" t="s">
        <v>37</v>
      </c>
      <c r="B7" s="3">
        <f>+(B5-B4)*0.8</f>
        <v>14.888</v>
      </c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</row>
    <row r="8" spans="1:14" ht="16.5" x14ac:dyDescent="0.6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4" ht="16.5" x14ac:dyDescent="0.6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</row>
    <row r="10" spans="1:14" ht="16.5" x14ac:dyDescent="0.6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</row>
    <row r="11" spans="1:14" ht="99" x14ac:dyDescent="0.6">
      <c r="A11" s="3"/>
      <c r="B11" s="11" t="s">
        <v>0</v>
      </c>
      <c r="C11" s="11" t="s">
        <v>11</v>
      </c>
      <c r="D11" s="11" t="s">
        <v>26</v>
      </c>
      <c r="E11" s="11" t="s">
        <v>27</v>
      </c>
      <c r="F11" s="11" t="s">
        <v>12</v>
      </c>
      <c r="G11" s="11" t="s">
        <v>13</v>
      </c>
      <c r="H11" s="11" t="s">
        <v>1</v>
      </c>
      <c r="I11" s="11" t="s">
        <v>28</v>
      </c>
      <c r="J11" s="11" t="s">
        <v>29</v>
      </c>
      <c r="K11" s="11" t="s">
        <v>14</v>
      </c>
      <c r="L11" s="11" t="s">
        <v>30</v>
      </c>
      <c r="M11" s="11" t="s">
        <v>31</v>
      </c>
      <c r="N11" s="3"/>
    </row>
    <row r="12" spans="1:14" ht="16.5" x14ac:dyDescent="0.6">
      <c r="A12" s="12" t="s">
        <v>15</v>
      </c>
      <c r="B12" s="13">
        <v>1</v>
      </c>
      <c r="C12" s="14">
        <v>45435.631944444445</v>
      </c>
      <c r="D12" s="13">
        <v>60</v>
      </c>
      <c r="E12" s="13">
        <f>+D12+0.2</f>
        <v>60.2</v>
      </c>
      <c r="F12" s="13">
        <v>11.85</v>
      </c>
      <c r="G12" s="13">
        <v>10.43</v>
      </c>
      <c r="H12" s="13">
        <v>12</v>
      </c>
      <c r="I12" s="13">
        <f>+D12</f>
        <v>60</v>
      </c>
      <c r="J12" s="13">
        <f>+E12</f>
        <v>60.2</v>
      </c>
      <c r="K12" s="27">
        <f>+ABS((J12-I12-$B$6)/(G12-F12)/60*$B$5)</f>
        <v>3.9706572769953714E-2</v>
      </c>
      <c r="L12" s="24">
        <v>6.5</v>
      </c>
      <c r="M12" s="24">
        <v>0.95799999999999996</v>
      </c>
      <c r="N12" s="28"/>
    </row>
    <row r="13" spans="1:14" ht="16.5" x14ac:dyDescent="0.6">
      <c r="A13" s="12" t="s">
        <v>15</v>
      </c>
      <c r="B13" s="13">
        <f>+B12+1</f>
        <v>2</v>
      </c>
      <c r="C13" s="14">
        <f>+C12+2/24/60</f>
        <v>45435.633333333331</v>
      </c>
      <c r="D13" s="13">
        <f>+E12</f>
        <v>60.2</v>
      </c>
      <c r="E13" s="13">
        <f>+D13+0.2</f>
        <v>60.400000000000006</v>
      </c>
      <c r="F13" s="13">
        <f>+G12</f>
        <v>10.43</v>
      </c>
      <c r="G13" s="13">
        <v>8.7729999999999997</v>
      </c>
      <c r="H13" s="13">
        <v>12</v>
      </c>
      <c r="I13" s="13">
        <f t="shared" ref="I13:I20" si="0">+D13</f>
        <v>60.2</v>
      </c>
      <c r="J13" s="13">
        <f t="shared" ref="J13:J20" si="1">+E13</f>
        <v>60.400000000000006</v>
      </c>
      <c r="K13" s="27">
        <f>+ABS((J13-I13)/(G13-F13)/60*$B$5)</f>
        <v>4.0032186682760575E-2</v>
      </c>
      <c r="L13" s="24">
        <v>6.29</v>
      </c>
      <c r="M13" s="24">
        <v>0.54900000000000004</v>
      </c>
      <c r="N13" s="28"/>
    </row>
    <row r="14" spans="1:14" ht="16.5" x14ac:dyDescent="0.6">
      <c r="A14" s="12" t="s">
        <v>15</v>
      </c>
      <c r="B14" s="13">
        <f t="shared" ref="B14:B32" si="2">+B13+1</f>
        <v>3</v>
      </c>
      <c r="C14" s="14">
        <f>+C13+2/24/60</f>
        <v>45435.634722222218</v>
      </c>
      <c r="D14" s="13">
        <f t="shared" ref="D14:D21" si="3">+E13</f>
        <v>60.400000000000006</v>
      </c>
      <c r="E14" s="13">
        <f t="shared" ref="E14:E21" si="4">+D14+0.2</f>
        <v>60.600000000000009</v>
      </c>
      <c r="F14" s="13">
        <f>+G13</f>
        <v>8.7729999999999997</v>
      </c>
      <c r="G14" s="13">
        <v>7.1150000000000002</v>
      </c>
      <c r="H14" s="13">
        <v>12</v>
      </c>
      <c r="I14" s="13">
        <f t="shared" si="0"/>
        <v>60.400000000000006</v>
      </c>
      <c r="J14" s="13">
        <f t="shared" si="1"/>
        <v>60.600000000000009</v>
      </c>
      <c r="K14" s="27">
        <f t="shared" ref="K14:K21" si="5">+ABS((J14-I14)/(G14-F14)/60*$B$5)</f>
        <v>4.0008041817451323E-2</v>
      </c>
      <c r="L14" s="24">
        <v>7.45</v>
      </c>
      <c r="M14" s="24">
        <v>0.621</v>
      </c>
      <c r="N14" s="28"/>
    </row>
    <row r="15" spans="1:14" ht="16.5" x14ac:dyDescent="0.6">
      <c r="A15" s="12" t="s">
        <v>15</v>
      </c>
      <c r="B15" s="13">
        <f t="shared" si="2"/>
        <v>4</v>
      </c>
      <c r="C15" s="14">
        <f>+C14+2/24/60</f>
        <v>45435.636111111104</v>
      </c>
      <c r="D15" s="13">
        <f t="shared" si="3"/>
        <v>60.600000000000009</v>
      </c>
      <c r="E15" s="13">
        <f t="shared" si="4"/>
        <v>60.800000000000011</v>
      </c>
      <c r="F15" s="13">
        <f>+G14</f>
        <v>7.1150000000000002</v>
      </c>
      <c r="G15" s="13">
        <v>5.4560000000000004</v>
      </c>
      <c r="H15" s="13">
        <v>12</v>
      </c>
      <c r="I15" s="13">
        <f t="shared" si="0"/>
        <v>60.600000000000009</v>
      </c>
      <c r="J15" s="13">
        <f t="shared" si="1"/>
        <v>60.800000000000011</v>
      </c>
      <c r="K15" s="27">
        <f t="shared" si="5"/>
        <v>3.9983926059875996E-2</v>
      </c>
      <c r="L15" s="24">
        <v>7.14</v>
      </c>
      <c r="M15" s="24">
        <v>0.7393333333333334</v>
      </c>
      <c r="N15" s="28"/>
    </row>
    <row r="16" spans="1:14" ht="16.5" x14ac:dyDescent="0.6">
      <c r="A16" s="12" t="s">
        <v>15</v>
      </c>
      <c r="B16" s="13">
        <f t="shared" si="2"/>
        <v>5</v>
      </c>
      <c r="C16" s="14">
        <f>+C15+2/24/60</f>
        <v>45435.63749999999</v>
      </c>
      <c r="D16" s="13">
        <f t="shared" si="3"/>
        <v>60.800000000000011</v>
      </c>
      <c r="E16" s="13">
        <f t="shared" si="4"/>
        <v>61.000000000000014</v>
      </c>
      <c r="F16" s="13">
        <f>+G15</f>
        <v>5.4560000000000004</v>
      </c>
      <c r="G16" s="13">
        <v>3.798</v>
      </c>
      <c r="H16" s="13">
        <v>12</v>
      </c>
      <c r="I16" s="13">
        <f t="shared" si="0"/>
        <v>60.800000000000011</v>
      </c>
      <c r="J16" s="13">
        <f t="shared" si="1"/>
        <v>61.000000000000014</v>
      </c>
      <c r="K16" s="27">
        <f t="shared" si="5"/>
        <v>4.0008041817451295E-2</v>
      </c>
      <c r="L16" s="24">
        <v>8.7629999999999999</v>
      </c>
      <c r="M16" s="24">
        <v>0.75933333333333342</v>
      </c>
      <c r="N16" s="28"/>
    </row>
    <row r="17" spans="1:14" ht="16.5" x14ac:dyDescent="0.6">
      <c r="A17" s="12" t="s">
        <v>15</v>
      </c>
      <c r="B17" s="13">
        <f t="shared" si="2"/>
        <v>6</v>
      </c>
      <c r="C17" s="14">
        <f t="shared" ref="C17:C20" si="6">+C16+2/24/60</f>
        <v>45435.638888888876</v>
      </c>
      <c r="D17" s="13">
        <f t="shared" si="3"/>
        <v>61.000000000000014</v>
      </c>
      <c r="E17" s="13">
        <f t="shared" si="4"/>
        <v>61.200000000000017</v>
      </c>
      <c r="F17" s="13">
        <f>+G16</f>
        <v>3.798</v>
      </c>
      <c r="G17" s="13">
        <v>2.14</v>
      </c>
      <c r="H17" s="13">
        <v>12</v>
      </c>
      <c r="I17" s="13">
        <f t="shared" si="0"/>
        <v>61.000000000000014</v>
      </c>
      <c r="J17" s="13">
        <f t="shared" si="1"/>
        <v>61.200000000000017</v>
      </c>
      <c r="K17" s="27">
        <f t="shared" si="5"/>
        <v>4.0008041817451316E-2</v>
      </c>
      <c r="L17" s="24">
        <v>7.2485999999999997</v>
      </c>
      <c r="M17" s="24">
        <v>0.63933333333333331</v>
      </c>
      <c r="N17" s="28"/>
    </row>
    <row r="18" spans="1:14" ht="16.5" x14ac:dyDescent="0.6">
      <c r="A18" s="12" t="s">
        <v>15</v>
      </c>
      <c r="B18" s="13">
        <f t="shared" si="2"/>
        <v>7</v>
      </c>
      <c r="C18" s="14">
        <v>45438.496527777781</v>
      </c>
      <c r="D18" s="13">
        <v>60</v>
      </c>
      <c r="E18" s="13">
        <f t="shared" si="4"/>
        <v>60.2</v>
      </c>
      <c r="F18" s="13">
        <v>18</v>
      </c>
      <c r="G18" s="13">
        <v>16.59</v>
      </c>
      <c r="H18" s="13">
        <v>18</v>
      </c>
      <c r="I18" s="13">
        <f t="shared" si="0"/>
        <v>60</v>
      </c>
      <c r="J18" s="13">
        <f t="shared" si="1"/>
        <v>60.2</v>
      </c>
      <c r="K18" s="27">
        <f>+ABS((J18-I18-$B$6)/(G18-F18)/60*$B$5)</f>
        <v>3.9988179669031391E-2</v>
      </c>
      <c r="L18" s="24">
        <v>7.2086000000000006</v>
      </c>
      <c r="M18" s="24">
        <v>0.7393333333333334</v>
      </c>
      <c r="N18" s="28"/>
    </row>
    <row r="19" spans="1:14" ht="16.5" x14ac:dyDescent="0.6">
      <c r="A19" s="12" t="s">
        <v>15</v>
      </c>
      <c r="B19" s="13">
        <f t="shared" si="2"/>
        <v>8</v>
      </c>
      <c r="C19" s="14">
        <f t="shared" si="6"/>
        <v>45438.497916666667</v>
      </c>
      <c r="D19" s="13">
        <f t="shared" si="3"/>
        <v>60.2</v>
      </c>
      <c r="E19" s="13">
        <f t="shared" si="4"/>
        <v>60.400000000000006</v>
      </c>
      <c r="F19" s="13">
        <f t="shared" ref="F19:F21" si="7">+G18</f>
        <v>16.59</v>
      </c>
      <c r="G19" s="13">
        <v>14.930999999999999</v>
      </c>
      <c r="H19" s="13">
        <v>18</v>
      </c>
      <c r="I19" s="13">
        <f t="shared" si="0"/>
        <v>60.2</v>
      </c>
      <c r="J19" s="13">
        <f t="shared" si="1"/>
        <v>60.400000000000006</v>
      </c>
      <c r="K19" s="27">
        <f t="shared" si="5"/>
        <v>3.9983926059875975E-2</v>
      </c>
      <c r="L19" s="24">
        <v>7.2286000000000001</v>
      </c>
      <c r="M19" s="24">
        <v>0.65933333333333333</v>
      </c>
      <c r="N19" s="28"/>
    </row>
    <row r="20" spans="1:14" ht="16.5" x14ac:dyDescent="0.6">
      <c r="A20" s="12" t="s">
        <v>15</v>
      </c>
      <c r="B20" s="13">
        <f t="shared" si="2"/>
        <v>9</v>
      </c>
      <c r="C20" s="14">
        <f t="shared" si="6"/>
        <v>45438.499305555553</v>
      </c>
      <c r="D20" s="13">
        <f t="shared" si="3"/>
        <v>60.400000000000006</v>
      </c>
      <c r="E20" s="13">
        <f t="shared" si="4"/>
        <v>60.600000000000009</v>
      </c>
      <c r="F20" s="13">
        <f t="shared" si="7"/>
        <v>14.930999999999999</v>
      </c>
      <c r="G20" s="13">
        <v>13.27</v>
      </c>
      <c r="H20" s="13">
        <v>18</v>
      </c>
      <c r="I20" s="13">
        <f t="shared" si="0"/>
        <v>60.400000000000006</v>
      </c>
      <c r="J20" s="13">
        <f t="shared" si="1"/>
        <v>60.600000000000009</v>
      </c>
      <c r="K20" s="27">
        <f t="shared" si="5"/>
        <v>3.9935781657636539E-2</v>
      </c>
      <c r="L20" s="24">
        <v>7.1985999999999999</v>
      </c>
      <c r="M20" s="24">
        <v>0.69933333333333336</v>
      </c>
      <c r="N20" s="28"/>
    </row>
    <row r="21" spans="1:14" ht="16.5" x14ac:dyDescent="0.6">
      <c r="A21" s="12" t="s">
        <v>15</v>
      </c>
      <c r="B21" s="13">
        <f t="shared" si="2"/>
        <v>10</v>
      </c>
      <c r="C21" s="14">
        <f t="shared" ref="C21:C32" si="8">+C20+2/24/60</f>
        <v>45438.500694444439</v>
      </c>
      <c r="D21" s="13">
        <f t="shared" si="3"/>
        <v>60.600000000000009</v>
      </c>
      <c r="E21" s="13">
        <f t="shared" si="4"/>
        <v>60.800000000000011</v>
      </c>
      <c r="F21" s="13">
        <f t="shared" si="7"/>
        <v>13.27</v>
      </c>
      <c r="G21" s="13">
        <v>11.61</v>
      </c>
      <c r="H21" s="13">
        <v>18</v>
      </c>
      <c r="I21" s="13">
        <f t="shared" ref="I21:I23" si="9">+D21</f>
        <v>60.600000000000009</v>
      </c>
      <c r="J21" s="13">
        <f t="shared" ref="J21:J23" si="10">+E21</f>
        <v>60.800000000000011</v>
      </c>
      <c r="K21" s="27">
        <f t="shared" si="5"/>
        <v>3.9959839357430284E-2</v>
      </c>
      <c r="L21" s="24">
        <f ca="1">+AVERAGE($L$12:$L$16)+RANDBETWEEN(-10,10)/100</f>
        <v>7.1386000000000003</v>
      </c>
      <c r="M21" s="24">
        <v>0.71933333333333338</v>
      </c>
      <c r="N21" s="28"/>
    </row>
    <row r="22" spans="1:14" ht="16.5" x14ac:dyDescent="0.6">
      <c r="A22" s="12"/>
      <c r="B22" s="13">
        <f t="shared" si="2"/>
        <v>11</v>
      </c>
      <c r="C22" s="14"/>
      <c r="D22" s="13"/>
      <c r="E22" s="13"/>
      <c r="F22" s="13"/>
      <c r="G22" s="13"/>
      <c r="H22" s="13"/>
      <c r="I22" s="13">
        <f t="shared" si="9"/>
        <v>0</v>
      </c>
      <c r="J22" s="13">
        <f t="shared" si="10"/>
        <v>0</v>
      </c>
      <c r="K22" s="27"/>
      <c r="L22" s="24"/>
      <c r="M22" s="24"/>
      <c r="N22" s="28"/>
    </row>
    <row r="23" spans="1:14" ht="16.5" x14ac:dyDescent="0.6">
      <c r="A23" s="12" t="s">
        <v>16</v>
      </c>
      <c r="B23" s="13">
        <f t="shared" si="2"/>
        <v>12</v>
      </c>
      <c r="C23" s="14">
        <v>45435.541666666664</v>
      </c>
      <c r="D23" s="13">
        <v>60</v>
      </c>
      <c r="E23" s="13">
        <v>59.8</v>
      </c>
      <c r="F23" s="13">
        <v>1.3</v>
      </c>
      <c r="G23" s="13">
        <v>2.702</v>
      </c>
      <c r="H23" s="13">
        <v>1.3</v>
      </c>
      <c r="I23" s="13">
        <f t="shared" si="9"/>
        <v>60</v>
      </c>
      <c r="J23" s="13">
        <f t="shared" si="10"/>
        <v>59.8</v>
      </c>
      <c r="K23" s="27">
        <f>+ABS((J23-I23+$B$6)/(G23-F23)/60*$B$5)</f>
        <v>4.0216357584403908E-2</v>
      </c>
      <c r="L23" s="24">
        <v>8.3209999999999997</v>
      </c>
      <c r="M23" s="24">
        <v>0.72</v>
      </c>
      <c r="N23" s="3"/>
    </row>
    <row r="24" spans="1:14" ht="16.5" x14ac:dyDescent="0.6">
      <c r="A24" s="12" t="s">
        <v>16</v>
      </c>
      <c r="B24" s="13">
        <f t="shared" si="2"/>
        <v>13</v>
      </c>
      <c r="C24" s="14">
        <f t="shared" si="8"/>
        <v>45435.54305555555</v>
      </c>
      <c r="D24" s="13">
        <f>+E23</f>
        <v>59.8</v>
      </c>
      <c r="E24" s="13">
        <v>59.599999999999994</v>
      </c>
      <c r="F24" s="13">
        <f>+G23</f>
        <v>2.702</v>
      </c>
      <c r="G24" s="13">
        <v>4.3609999999999998</v>
      </c>
      <c r="H24" s="13">
        <v>1.3</v>
      </c>
      <c r="I24" s="13">
        <f t="shared" ref="I24:I32" si="11">+D24</f>
        <v>59.8</v>
      </c>
      <c r="J24" s="13">
        <f t="shared" ref="J24:J32" si="12">+E24</f>
        <v>59.599999999999994</v>
      </c>
      <c r="K24" s="27">
        <f t="shared" ref="K24:K32" si="13">+ABS((J24-I24)/(G24-F24)/60*$B$5)</f>
        <v>3.9983926059875996E-2</v>
      </c>
      <c r="L24" s="24">
        <v>7.3285999999999998</v>
      </c>
      <c r="M24" s="24">
        <v>0.60933333333333339</v>
      </c>
      <c r="N24" s="28"/>
    </row>
    <row r="25" spans="1:14" ht="16.5" x14ac:dyDescent="0.6">
      <c r="A25" s="12" t="s">
        <v>16</v>
      </c>
      <c r="B25" s="13">
        <f t="shared" si="2"/>
        <v>14</v>
      </c>
      <c r="C25" s="14">
        <f t="shared" si="8"/>
        <v>45435.544444444437</v>
      </c>
      <c r="D25" s="13">
        <f t="shared" ref="D25:D32" si="14">+E24</f>
        <v>59.599999999999994</v>
      </c>
      <c r="E25" s="13">
        <v>59.399999999999991</v>
      </c>
      <c r="F25" s="13">
        <f t="shared" ref="F25:F32" si="15">+G24</f>
        <v>4.3609999999999998</v>
      </c>
      <c r="G25" s="13">
        <v>6.0190000000000001</v>
      </c>
      <c r="H25" s="13">
        <v>1.3</v>
      </c>
      <c r="I25" s="13">
        <f t="shared" si="11"/>
        <v>59.599999999999994</v>
      </c>
      <c r="J25" s="13">
        <f t="shared" si="12"/>
        <v>59.399999999999991</v>
      </c>
      <c r="K25" s="27">
        <f t="shared" si="13"/>
        <v>4.0008041817451295E-2</v>
      </c>
      <c r="L25" s="24">
        <v>7.1585999999999999</v>
      </c>
      <c r="M25" s="24">
        <v>0.77933333333333343</v>
      </c>
    </row>
    <row r="26" spans="1:14" ht="16.5" x14ac:dyDescent="0.6">
      <c r="A26" s="12" t="s">
        <v>16</v>
      </c>
      <c r="B26" s="13">
        <f t="shared" si="2"/>
        <v>15</v>
      </c>
      <c r="C26" s="14">
        <f t="shared" si="8"/>
        <v>45435.545833333323</v>
      </c>
      <c r="D26" s="13">
        <f t="shared" si="14"/>
        <v>59.399999999999991</v>
      </c>
      <c r="E26" s="13">
        <v>59.199999999999989</v>
      </c>
      <c r="F26" s="13">
        <f t="shared" si="15"/>
        <v>6.0190000000000001</v>
      </c>
      <c r="G26" s="13">
        <v>7.6769999999999996</v>
      </c>
      <c r="H26" s="13">
        <v>1.3</v>
      </c>
      <c r="I26" s="13">
        <f t="shared" si="11"/>
        <v>59.399999999999991</v>
      </c>
      <c r="J26" s="13">
        <f t="shared" si="12"/>
        <v>59.199999999999989</v>
      </c>
      <c r="K26" s="27">
        <f t="shared" si="13"/>
        <v>4.0008041817451323E-2</v>
      </c>
      <c r="L26" s="24">
        <v>7.2986000000000004</v>
      </c>
      <c r="M26" s="24">
        <v>0.80933333333333335</v>
      </c>
      <c r="N26" s="28"/>
    </row>
    <row r="27" spans="1:14" ht="16.5" x14ac:dyDescent="0.6">
      <c r="A27" s="12" t="s">
        <v>16</v>
      </c>
      <c r="B27" s="13">
        <f t="shared" si="2"/>
        <v>16</v>
      </c>
      <c r="C27" s="14">
        <f t="shared" si="8"/>
        <v>45435.547222222209</v>
      </c>
      <c r="D27" s="13">
        <f t="shared" si="14"/>
        <v>59.199999999999989</v>
      </c>
      <c r="E27" s="13">
        <v>58.999999999999986</v>
      </c>
      <c r="F27" s="13">
        <f t="shared" si="15"/>
        <v>7.6769999999999996</v>
      </c>
      <c r="G27" s="13">
        <v>9.3360000000000003</v>
      </c>
      <c r="H27" s="13">
        <v>1.3</v>
      </c>
      <c r="I27" s="13">
        <f t="shared" si="11"/>
        <v>59.199999999999989</v>
      </c>
      <c r="J27" s="13">
        <f t="shared" si="12"/>
        <v>58.999999999999986</v>
      </c>
      <c r="K27" s="27">
        <f t="shared" si="13"/>
        <v>3.9983926059875975E-2</v>
      </c>
      <c r="L27" s="24">
        <v>7.2686000000000002</v>
      </c>
      <c r="M27" s="24">
        <v>0.80933333333333335</v>
      </c>
    </row>
    <row r="28" spans="1:14" ht="16.5" x14ac:dyDescent="0.6">
      <c r="A28" s="12" t="s">
        <v>16</v>
      </c>
      <c r="B28" s="13">
        <f t="shared" si="2"/>
        <v>17</v>
      </c>
      <c r="C28" s="14">
        <v>45438.486111111109</v>
      </c>
      <c r="D28" s="13">
        <v>60</v>
      </c>
      <c r="E28" s="13">
        <v>59.8</v>
      </c>
      <c r="F28" s="13">
        <f>+H28</f>
        <v>9</v>
      </c>
      <c r="G28" s="13">
        <v>10.406000000000001</v>
      </c>
      <c r="H28" s="13">
        <v>9</v>
      </c>
      <c r="I28" s="13">
        <f t="shared" si="11"/>
        <v>60</v>
      </c>
      <c r="J28" s="13">
        <f t="shared" si="12"/>
        <v>59.8</v>
      </c>
      <c r="K28" s="27">
        <f>+ABS((J28-I28+$B$6)/(G28-F28)/60*$B$5)</f>
        <v>4.0101944049313124E-2</v>
      </c>
      <c r="L28" s="24">
        <v>7.3285999999999998</v>
      </c>
      <c r="M28" s="24">
        <v>0.64933333333333332</v>
      </c>
      <c r="N28" s="28"/>
    </row>
    <row r="29" spans="1:14" ht="16.5" x14ac:dyDescent="0.6">
      <c r="A29" s="12" t="s">
        <v>16</v>
      </c>
      <c r="B29" s="13">
        <f t="shared" si="2"/>
        <v>18</v>
      </c>
      <c r="C29" s="14">
        <f t="shared" si="8"/>
        <v>45438.487499999996</v>
      </c>
      <c r="D29" s="13">
        <f t="shared" si="14"/>
        <v>59.8</v>
      </c>
      <c r="E29" s="13">
        <v>59.599999999999994</v>
      </c>
      <c r="F29" s="13">
        <f t="shared" si="15"/>
        <v>10.406000000000001</v>
      </c>
      <c r="G29" s="13">
        <v>12.065</v>
      </c>
      <c r="H29" s="13">
        <v>9</v>
      </c>
      <c r="I29" s="13">
        <f t="shared" si="11"/>
        <v>59.8</v>
      </c>
      <c r="J29" s="13">
        <f t="shared" si="12"/>
        <v>59.599999999999994</v>
      </c>
      <c r="K29" s="27">
        <f t="shared" si="13"/>
        <v>3.9983926059876017E-2</v>
      </c>
      <c r="L29" s="24">
        <v>7.1585999999999999</v>
      </c>
      <c r="M29" s="24">
        <v>0.79933333333333334</v>
      </c>
      <c r="N29" s="28"/>
    </row>
    <row r="30" spans="1:14" ht="16.5" x14ac:dyDescent="0.6">
      <c r="A30" s="12" t="s">
        <v>16</v>
      </c>
      <c r="B30" s="13">
        <f t="shared" si="2"/>
        <v>19</v>
      </c>
      <c r="C30" s="14">
        <f t="shared" si="8"/>
        <v>45438.488888888882</v>
      </c>
      <c r="D30" s="13">
        <f t="shared" si="14"/>
        <v>59.599999999999994</v>
      </c>
      <c r="E30" s="13">
        <v>59.399999999999991</v>
      </c>
      <c r="F30" s="13">
        <f t="shared" si="15"/>
        <v>12.065</v>
      </c>
      <c r="G30" s="13">
        <v>13.72</v>
      </c>
      <c r="H30" s="13">
        <v>9</v>
      </c>
      <c r="I30" s="13">
        <f t="shared" si="11"/>
        <v>59.599999999999994</v>
      </c>
      <c r="J30" s="13">
        <f t="shared" si="12"/>
        <v>59.399999999999991</v>
      </c>
      <c r="K30" s="27">
        <f t="shared" si="13"/>
        <v>4.0080563947633978E-2</v>
      </c>
      <c r="L30" s="24">
        <v>7.2786</v>
      </c>
      <c r="M30" s="24">
        <v>0.68933333333333335</v>
      </c>
      <c r="N30" s="28"/>
    </row>
    <row r="31" spans="1:14" ht="16.5" x14ac:dyDescent="0.6">
      <c r="A31" s="12" t="s">
        <v>16</v>
      </c>
      <c r="B31" s="13">
        <f t="shared" si="2"/>
        <v>20</v>
      </c>
      <c r="C31" s="14">
        <f t="shared" si="8"/>
        <v>45438.490277777768</v>
      </c>
      <c r="D31" s="13">
        <f t="shared" si="14"/>
        <v>59.399999999999991</v>
      </c>
      <c r="E31" s="13">
        <v>59.199999999999989</v>
      </c>
      <c r="F31" s="13">
        <f t="shared" si="15"/>
        <v>13.72</v>
      </c>
      <c r="G31" s="13">
        <v>15.38</v>
      </c>
      <c r="H31" s="13">
        <v>9</v>
      </c>
      <c r="I31" s="13">
        <f t="shared" si="11"/>
        <v>59.399999999999991</v>
      </c>
      <c r="J31" s="13">
        <f t="shared" si="12"/>
        <v>59.199999999999989</v>
      </c>
      <c r="K31" s="27">
        <f t="shared" si="13"/>
        <v>3.9959839357430284E-2</v>
      </c>
      <c r="L31" s="24">
        <v>7.1985999999999999</v>
      </c>
      <c r="M31" s="24">
        <v>0.65933333333333333</v>
      </c>
      <c r="N31" s="28"/>
    </row>
    <row r="32" spans="1:14" ht="16.5" x14ac:dyDescent="0.6">
      <c r="A32" s="12" t="s">
        <v>16</v>
      </c>
      <c r="B32" s="13">
        <f t="shared" si="2"/>
        <v>21</v>
      </c>
      <c r="C32" s="14">
        <f t="shared" si="8"/>
        <v>45438.491666666654</v>
      </c>
      <c r="D32" s="13">
        <f t="shared" si="14"/>
        <v>59.199999999999989</v>
      </c>
      <c r="E32" s="13">
        <v>58.999999999999986</v>
      </c>
      <c r="F32" s="13">
        <f t="shared" si="15"/>
        <v>15.38</v>
      </c>
      <c r="G32" s="13">
        <v>17.04</v>
      </c>
      <c r="H32" s="13">
        <v>9</v>
      </c>
      <c r="I32" s="13">
        <f t="shared" si="11"/>
        <v>59.199999999999989</v>
      </c>
      <c r="J32" s="13">
        <f t="shared" si="12"/>
        <v>58.999999999999986</v>
      </c>
      <c r="K32" s="27">
        <f t="shared" si="13"/>
        <v>3.9959839357430325E-2</v>
      </c>
      <c r="L32" s="24">
        <v>7.1686000000000005</v>
      </c>
      <c r="M32" s="24">
        <v>0.76933333333333342</v>
      </c>
      <c r="N32" s="28"/>
    </row>
    <row r="33" spans="2:13" ht="16.5" x14ac:dyDescent="0.6">
      <c r="B33" s="3"/>
      <c r="D33" s="3"/>
      <c r="G33" s="3"/>
      <c r="H33" s="3"/>
      <c r="K33" s="27">
        <f>+AVERAGE(K12:K32)</f>
        <v>3.9995047190983027E-2</v>
      </c>
      <c r="L33" s="26">
        <f ca="1">+AVERAGE(L12:L32)</f>
        <v>7.2837199999999998</v>
      </c>
      <c r="M33" s="26">
        <f>+AVERAGE(M12:M32)</f>
        <v>0.71886666666666665</v>
      </c>
    </row>
    <row r="34" spans="2:13" ht="16.5" x14ac:dyDescent="0.6">
      <c r="K34" s="15" t="s">
        <v>17</v>
      </c>
      <c r="L34" s="16" t="s">
        <v>32</v>
      </c>
      <c r="M34" s="15" t="s">
        <v>33</v>
      </c>
    </row>
    <row r="35" spans="2:13" ht="16.5" x14ac:dyDescent="0.6">
      <c r="C35" s="30" t="s">
        <v>51</v>
      </c>
      <c r="E35" s="3" t="s">
        <v>62</v>
      </c>
      <c r="F35" s="3">
        <f>+MAX(F12:G21)-MIN(F12:G22)</f>
        <v>15.86</v>
      </c>
    </row>
    <row r="36" spans="2:13" ht="16.5" x14ac:dyDescent="0.6">
      <c r="C36" s="31" t="s">
        <v>52</v>
      </c>
      <c r="E36" s="3" t="s">
        <v>63</v>
      </c>
      <c r="F36" s="3">
        <f>+MAX(F23:G32)-MIN(F23:G32)</f>
        <v>15.739999999999998</v>
      </c>
    </row>
  </sheetData>
  <conditionalFormatting sqref="F12:G21">
    <cfRule type="top10" dxfId="3" priority="1" bottom="1" rank="1"/>
    <cfRule type="top10" dxfId="2" priority="2" rank="1"/>
  </conditionalFormatting>
  <conditionalFormatting sqref="F23:G32">
    <cfRule type="top10" dxfId="1" priority="3" bottom="1" rank="1"/>
    <cfRule type="top10" dxfId="0" priority="4" rank="1"/>
  </conditionalFormatting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5"/>
  <sheetViews>
    <sheetView topLeftCell="A28" zoomScale="145" zoomScaleNormal="145" workbookViewId="0">
      <selection activeCell="A63" sqref="A63"/>
    </sheetView>
  </sheetViews>
  <sheetFormatPr baseColWidth="10" defaultRowHeight="14.25" x14ac:dyDescent="0.45"/>
  <cols>
    <col min="1" max="1" width="29" customWidth="1"/>
    <col min="2" max="2" width="27.265625" customWidth="1"/>
  </cols>
  <sheetData>
    <row r="1" spans="1:14" ht="74.45" customHeight="1" x14ac:dyDescent="0.45">
      <c r="B1" s="1" t="s">
        <v>53</v>
      </c>
    </row>
    <row r="2" spans="1:14" ht="16.5" x14ac:dyDescent="0.6">
      <c r="A2" s="8" t="s">
        <v>2</v>
      </c>
      <c r="B2" s="3" t="s">
        <v>22</v>
      </c>
      <c r="C2" s="3"/>
      <c r="D2" s="3"/>
      <c r="E2" s="3"/>
      <c r="F2" s="3"/>
      <c r="G2" s="3"/>
      <c r="H2" s="3"/>
      <c r="I2" s="3"/>
      <c r="J2" s="3"/>
      <c r="K2" s="3"/>
    </row>
    <row r="3" spans="1:14" ht="16.5" x14ac:dyDescent="0.6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14" ht="16.5" x14ac:dyDescent="0.6">
      <c r="A4" s="8" t="s">
        <v>41</v>
      </c>
      <c r="B4" s="3"/>
      <c r="C4" s="3"/>
      <c r="D4" s="3"/>
      <c r="E4" s="3"/>
      <c r="F4" s="3"/>
      <c r="G4" s="3"/>
      <c r="H4" s="3"/>
      <c r="I4" s="3"/>
      <c r="J4" s="3"/>
      <c r="K4" s="3"/>
    </row>
    <row r="5" spans="1:14" ht="16.5" x14ac:dyDescent="0.6">
      <c r="A5" s="3" t="s">
        <v>18</v>
      </c>
      <c r="B5" s="3"/>
      <c r="C5" s="3"/>
      <c r="D5" s="3"/>
      <c r="F5" s="3" t="s">
        <v>19</v>
      </c>
      <c r="H5" s="3"/>
      <c r="I5" s="3"/>
      <c r="J5" s="3"/>
      <c r="N5" s="3" t="s">
        <v>20</v>
      </c>
    </row>
    <row r="6" spans="1:14" ht="16.5" x14ac:dyDescent="0.6">
      <c r="B6" s="3"/>
      <c r="C6" s="3"/>
      <c r="D6" s="3"/>
      <c r="E6" s="3"/>
      <c r="F6" s="3"/>
      <c r="G6" s="3"/>
      <c r="H6" s="3"/>
      <c r="I6" s="3"/>
      <c r="J6" s="3"/>
      <c r="K6" s="3"/>
    </row>
    <row r="22" spans="14:14" x14ac:dyDescent="0.45">
      <c r="N22" t="s">
        <v>45</v>
      </c>
    </row>
    <row r="23" spans="14:14" x14ac:dyDescent="0.45">
      <c r="N23" t="s">
        <v>44</v>
      </c>
    </row>
    <row r="24" spans="14:14" x14ac:dyDescent="0.45">
      <c r="N24" t="s">
        <v>43</v>
      </c>
    </row>
    <row r="44" spans="1:14" ht="16.5" x14ac:dyDescent="0.6">
      <c r="A44" s="8" t="s">
        <v>42</v>
      </c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1:14" ht="16.5" x14ac:dyDescent="0.6">
      <c r="A45" s="3" t="s">
        <v>18</v>
      </c>
      <c r="B45" s="3"/>
      <c r="C45" s="3"/>
      <c r="D45" s="3"/>
      <c r="F45" s="3" t="s">
        <v>19</v>
      </c>
      <c r="H45" s="3"/>
      <c r="I45" s="3"/>
      <c r="J45" s="3"/>
      <c r="N45" s="3" t="s">
        <v>20</v>
      </c>
    </row>
  </sheetData>
  <pageMargins left="0.7" right="0.7" top="0.75" bottom="0.75" header="0.3" footer="0.3"/>
  <pageSetup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Condiciones generales</vt:lpstr>
      <vt:lpstr>Tiempo de establecimiento</vt:lpstr>
      <vt:lpstr>Cálculo del estatismo - PA-PB</vt:lpstr>
      <vt:lpstr>Gráficas cálculo estatismo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Adriana Perez</cp:lastModifiedBy>
  <dcterms:created xsi:type="dcterms:W3CDTF">2018-08-29T22:30:55Z</dcterms:created>
  <dcterms:modified xsi:type="dcterms:W3CDTF">2024-07-24T17:18:28Z</dcterms:modified>
</cp:coreProperties>
</file>