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G:\Unidades compartidas\SGR_H2\COL\2022_MOD_Solarpack_PSFV La Mata y La Union\04 Ensayos\Registros - La Union\Trabajados\Acuerdo 1741-Prot 1 - Estatismo\"/>
    </mc:Choice>
  </mc:AlternateContent>
  <xr:revisionPtr revIDLastSave="0" documentId="8_{6C834EEF-C46A-43D1-B3C1-F74857A377A5}" xr6:coauthVersionLast="47" xr6:coauthVersionMax="47" xr10:uidLastSave="{00000000-0000-0000-0000-000000000000}"/>
  <bookViews>
    <workbookView xWindow="-120" yWindow="-120" windowWidth="20730" windowHeight="11160" tabRatio="780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1" l="1"/>
  <c r="M20" i="11"/>
  <c r="M19" i="11"/>
  <c r="M18" i="11"/>
  <c r="M17" i="11"/>
  <c r="M16" i="11"/>
  <c r="M15" i="11"/>
  <c r="M14" i="11"/>
  <c r="M13" i="11"/>
  <c r="M12" i="11"/>
  <c r="J21" i="11" l="1"/>
  <c r="I21" i="11"/>
  <c r="J20" i="11"/>
  <c r="J19" i="11"/>
  <c r="I20" i="11"/>
  <c r="I19" i="11"/>
  <c r="J18" i="11"/>
  <c r="I18" i="11"/>
  <c r="J17" i="11"/>
  <c r="I17" i="11"/>
  <c r="K21" i="11"/>
  <c r="K20" i="11"/>
  <c r="K19" i="11"/>
  <c r="K18" i="11"/>
  <c r="K23" i="11" s="1"/>
  <c r="K17" i="11"/>
  <c r="K22" i="11" s="1"/>
  <c r="K16" i="11"/>
  <c r="K15" i="11"/>
  <c r="K14" i="11"/>
  <c r="K13" i="11"/>
  <c r="J16" i="11"/>
  <c r="I16" i="11"/>
  <c r="J15" i="11"/>
  <c r="I15" i="11"/>
  <c r="J14" i="11"/>
  <c r="I14" i="11"/>
  <c r="J13" i="11"/>
  <c r="I13" i="11"/>
  <c r="K12" i="11"/>
  <c r="J12" i="11"/>
  <c r="I12" i="11"/>
  <c r="M22" i="11" l="1"/>
  <c r="L22" i="11"/>
</calcChain>
</file>

<file path=xl/sharedStrings.xml><?xml version="1.0" encoding="utf-8"?>
<sst xmlns="http://schemas.openxmlformats.org/spreadsheetml/2006/main" count="81" uniqueCount="58">
  <si>
    <t>Anexo 1 Acuerdo 1741</t>
  </si>
  <si>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</si>
  <si>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</si>
  <si>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</si>
  <si>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</si>
  <si>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B</t>
  </si>
  <si>
    <t>Inyección (Externa, o interna)</t>
  </si>
  <si>
    <t>Interna</t>
  </si>
  <si>
    <t>Banda muerta inhabilitada o ampliada (si, no). En observaciones indicar acción tomada, en caso de ampliación de banda muerta indicar el valor.</t>
  </si>
  <si>
    <t>Habilitada en 30 mHz</t>
  </si>
  <si>
    <t>Señal en donde se aplicó el escalón(frecuencia- F- , Referencia de la frecuencia- Fref-)</t>
  </si>
  <si>
    <t>F</t>
  </si>
  <si>
    <t>Descripción: En este campo se incluye la gráfica y los registros asociados al cálculo del tiempo de establecimiento. Aplica para protocolo A.</t>
  </si>
  <si>
    <t>GRÁFICA</t>
  </si>
  <si>
    <t>REGISTROS</t>
  </si>
  <si>
    <t>Escalón</t>
  </si>
  <si>
    <t>Fecha y hora</t>
  </si>
  <si>
    <t>Potencia activa (MW)</t>
  </si>
  <si>
    <t>Tiempo de establecimiento (s)</t>
  </si>
  <si>
    <t>Escalon +0.2Hz</t>
  </si>
  <si>
    <t>Escalon -0.2Hz</t>
  </si>
  <si>
    <t>Descripción: En este campo se incluyen los datos asociados al cálculo del estatismo. Aplica para protocolo A y B.</t>
  </si>
  <si>
    <t>Mínimo técnico (MW):</t>
  </si>
  <si>
    <t>Potencia nominal (MW):</t>
  </si>
  <si>
    <t>Banda muerta (Hz):</t>
  </si>
  <si>
    <t>80% del rango (MW):</t>
  </si>
  <si>
    <t>Número del escalón</t>
  </si>
  <si>
    <t>Valor inicial variable a modificar
(F, Fref)</t>
  </si>
  <si>
    <t>Valor Final variable a modificar
(F, Fref)</t>
  </si>
  <si>
    <t>Valor inicial potencia (MW)</t>
  </si>
  <si>
    <t>Valor Final potencia (MW)</t>
  </si>
  <si>
    <t>Potencia de referencia (MW)</t>
  </si>
  <si>
    <t>Valor inicial frecuencia (Hz)</t>
  </si>
  <si>
    <t>Valor Final Frecuencia (Hz)</t>
  </si>
  <si>
    <t>Estatismo</t>
  </si>
  <si>
    <t>Tiempo de establecimiento</t>
  </si>
  <si>
    <t>Tiempo de respuesta inicial</t>
  </si>
  <si>
    <t>Escalón positivo</t>
  </si>
  <si>
    <t>Escalón negativo</t>
  </si>
  <si>
    <t>Estatismo para sobrefrec</t>
  </si>
  <si>
    <t>Máximos</t>
  </si>
  <si>
    <t>Estatismo para subfrec</t>
  </si>
  <si>
    <t>Promedio tiempo de establecimiento</t>
  </si>
  <si>
    <t>Promedio  tiempo de respuesta inicial</t>
  </si>
  <si>
    <t>Mínimos</t>
  </si>
  <si>
    <t>Promedio estatismo</t>
  </si>
  <si>
    <t>Descripción</t>
  </si>
  <si>
    <t>En esta hoja se incluyen las gráficas del cálculo del estatismo. Aplica para Protocolo A y B.</t>
  </si>
  <si>
    <t>Sobrefrecuencia</t>
  </si>
  <si>
    <t>Gráfica frecuencia vs. Tiempo</t>
  </si>
  <si>
    <t>Gráfica Potencia vs tiempo</t>
  </si>
  <si>
    <t>Gráfica Potencia vs. Frecuencia</t>
  </si>
  <si>
    <r>
      <t xml:space="preserve">Nota: en el gráfico Potencia vs Frecuencia (sobrefrecuencia) se ajustó la recta de estatismo al extremo </t>
    </r>
    <r>
      <rPr>
        <b/>
        <sz val="11"/>
        <color theme="1"/>
        <rFont val="Calibri"/>
        <family val="2"/>
        <scheme val="minor"/>
      </rPr>
      <t>inferior</t>
    </r>
    <r>
      <rPr>
        <sz val="11"/>
        <color theme="1"/>
        <rFont val="Calibri"/>
        <family val="2"/>
        <scheme val="minor"/>
      </rPr>
      <t xml:space="preserve"> de la nube de puntos formada para 
</t>
    </r>
  </si>
  <si>
    <t>cada frecuencia. Esto se debe a que los puntos restantes corresponden al transitorio entre el instante en que se produce el salto de frecuencia</t>
  </si>
  <si>
    <t>y el momento en que la potencia alcanza su valor permanente</t>
  </si>
  <si>
    <t>Subfrecuencia</t>
  </si>
  <si>
    <r>
      <t xml:space="preserve">Nota: en el gráfico Potencia vs Frecuencia (subfrecuencia) se ajustó la recta de estatismo al extremo </t>
    </r>
    <r>
      <rPr>
        <b/>
        <sz val="11"/>
        <color theme="1"/>
        <rFont val="Calibri"/>
        <family val="2"/>
        <scheme val="minor"/>
      </rPr>
      <t>superior</t>
    </r>
    <r>
      <rPr>
        <sz val="11"/>
        <color theme="1"/>
        <rFont val="Calibri"/>
        <family val="2"/>
        <scheme val="minor"/>
      </rPr>
      <t xml:space="preserve"> de la nube de puntos formada para 
</t>
    </r>
  </si>
  <si>
    <t>Escalones negativos a potencia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</si>
</sst>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2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2" fontId="2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2" fontId="0" fillId="0" borderId="8" xfId="0" applyNumberFormat="1" applyBorder="1"/>
    <xf numFmtId="2" fontId="2" fillId="0" borderId="9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  <xf numFmtId="0" fontId="2" fillId="4" borderId="1" xfId="0" applyFont="1" applyFill="1" applyBorder="1"/>
    <xf numFmtId="0" fontId="2" fillId="4" borderId="0" xfId="0" applyFont="1" applyFill="1"/>
    <xf numFmtId="0" fontId="0" fillId="3" borderId="0" xfId="0" applyFill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88900</xdr:rowOff>
    </xdr:from>
    <xdr:to>
      <xdr:col>0</xdr:col>
      <xdr:colOff>1444625</xdr:colOff>
      <xdr:row>0</xdr:row>
      <xdr:rowOff>949325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8890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44450</xdr:rowOff>
    </xdr:from>
    <xdr:to>
      <xdr:col>1</xdr:col>
      <xdr:colOff>720725</xdr:colOff>
      <xdr:row>0</xdr:row>
      <xdr:rowOff>904875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44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19</xdr:row>
      <xdr:rowOff>0</xdr:rowOff>
    </xdr:from>
    <xdr:to>
      <xdr:col>5</xdr:col>
      <xdr:colOff>300450</xdr:colOff>
      <xdr:row>34</xdr:row>
      <xdr:rowOff>93404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C54E8C-DC03-300C-AEC8-2CD97815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800600"/>
          <a:ext cx="4320000" cy="298900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299357</xdr:colOff>
      <xdr:row>4</xdr:row>
      <xdr:rowOff>68035</xdr:rowOff>
    </xdr:from>
    <xdr:to>
      <xdr:col>5</xdr:col>
      <xdr:colOff>360151</xdr:colOff>
      <xdr:row>18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A8E5AF-7945-53DA-F497-58FF7EDD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1687285"/>
          <a:ext cx="4387865" cy="3007179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38100</xdr:rowOff>
    </xdr:from>
    <xdr:to>
      <xdr:col>0</xdr:col>
      <xdr:colOff>1371599</xdr:colOff>
      <xdr:row>0</xdr:row>
      <xdr:rowOff>698501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38100"/>
          <a:ext cx="1174749" cy="660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44450</xdr:rowOff>
    </xdr:from>
    <xdr:to>
      <xdr:col>0</xdr:col>
      <xdr:colOff>1590675</xdr:colOff>
      <xdr:row>0</xdr:row>
      <xdr:rowOff>904875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444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1</xdr:rowOff>
    </xdr:from>
    <xdr:to>
      <xdr:col>12</xdr:col>
      <xdr:colOff>48454</xdr:colOff>
      <xdr:row>20</xdr:row>
      <xdr:rowOff>67502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0855" y="1729540"/>
          <a:ext cx="5400000" cy="288740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12</xdr:col>
      <xdr:colOff>48454</xdr:colOff>
      <xdr:row>61</xdr:row>
      <xdr:rowOff>146823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5179" y="5834063"/>
          <a:ext cx="5406266" cy="295329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13</xdr:col>
      <xdr:colOff>0</xdr:colOff>
      <xdr:row>5</xdr:row>
      <xdr:rowOff>1</xdr:rowOff>
    </xdr:from>
    <xdr:to>
      <xdr:col>20</xdr:col>
      <xdr:colOff>84020</xdr:colOff>
      <xdr:row>19</xdr:row>
      <xdr:rowOff>168190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1E74D89-7982-2C61-E705-B3C539A39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99324" y="1866386"/>
          <a:ext cx="5400000" cy="290984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13</xdr:col>
      <xdr:colOff>0</xdr:colOff>
      <xdr:row>46</xdr:row>
      <xdr:rowOff>1</xdr:rowOff>
    </xdr:from>
    <xdr:to>
      <xdr:col>20</xdr:col>
      <xdr:colOff>84020</xdr:colOff>
      <xdr:row>61</xdr:row>
      <xdr:rowOff>13731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DBF635-8531-89BB-E332-FEFAADAEF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99324" y="6229866"/>
          <a:ext cx="5400000" cy="2909845"/>
        </a:xfrm>
        <a:prstGeom prst="rect">
          <a:avLst/>
        </a:prstGeom>
      </xdr:spPr>
    </xdr:pic>
    <xdr:clientData/>
  </xdr:twoCellAnchor>
  <xdr:twoCellAnchor editAs="oneCell">
    <xdr:from>
      <xdr:col>0</xdr:col>
      <xdr:colOff>154459</xdr:colOff>
      <xdr:row>46</xdr:row>
      <xdr:rowOff>0</xdr:rowOff>
    </xdr:from>
    <xdr:to>
      <xdr:col>4</xdr:col>
      <xdr:colOff>289966</xdr:colOff>
      <xdr:row>61</xdr:row>
      <xdr:rowOff>4403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53DBA44-1076-A04F-7FFC-806C72B6E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4459" y="6229865"/>
          <a:ext cx="5400000" cy="290051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167331</xdr:colOff>
      <xdr:row>5</xdr:row>
      <xdr:rowOff>0</xdr:rowOff>
    </xdr:from>
    <xdr:to>
      <xdr:col>4</xdr:col>
      <xdr:colOff>302838</xdr:colOff>
      <xdr:row>19</xdr:row>
      <xdr:rowOff>158862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6752FC-935B-E1F6-B77A-9345ECEB7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7331" y="1866385"/>
          <a:ext cx="5400000" cy="290051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95250</xdr:colOff>
      <xdr:row>65</xdr:row>
      <xdr:rowOff>163286</xdr:rowOff>
    </xdr:from>
    <xdr:to>
      <xdr:col>4</xdr:col>
      <xdr:colOff>485450</xdr:colOff>
      <xdr:row>80</xdr:row>
      <xdr:rowOff>61417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57032A9-D326-451C-4C77-20F6D7C5B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9960429"/>
          <a:ext cx="5669771" cy="275563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12</xdr:col>
      <xdr:colOff>335771</xdr:colOff>
      <xdr:row>80</xdr:row>
      <xdr:rowOff>88631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B219382-EC2E-5DCB-112F-3DFCC6268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41571" y="9987643"/>
          <a:ext cx="566977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66</xdr:row>
      <xdr:rowOff>0</xdr:rowOff>
    </xdr:from>
    <xdr:to>
      <xdr:col>20</xdr:col>
      <xdr:colOff>341868</xdr:colOff>
      <xdr:row>80</xdr:row>
      <xdr:rowOff>180079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228DC0A-30B6-26A9-14A8-11A73D505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37571" y="9987643"/>
          <a:ext cx="5675868" cy="28470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166687</xdr:rowOff>
    </xdr:from>
    <xdr:to>
      <xdr:col>4</xdr:col>
      <xdr:colOff>401112</xdr:colOff>
      <xdr:row>40</xdr:row>
      <xdr:rowOff>64818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6209BF2-5424-AE14-71B6-B38DF769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5929312"/>
          <a:ext cx="5663675" cy="275563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12</xdr:col>
      <xdr:colOff>335771</xdr:colOff>
      <xdr:row>40</xdr:row>
      <xdr:rowOff>88631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9E84567-19B7-598F-FA10-3400E50A9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24563" y="5953125"/>
          <a:ext cx="566977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13607</xdr:rowOff>
    </xdr:from>
    <xdr:to>
      <xdr:col>20</xdr:col>
      <xdr:colOff>341868</xdr:colOff>
      <xdr:row>40</xdr:row>
      <xdr:rowOff>3186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8C86000-5E6F-9FB6-15A4-1D6659503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137571" y="5728607"/>
          <a:ext cx="5675868" cy="2847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82" workbookViewId="0">
      <selection activeCell="B7" sqref="B7"/>
    </sheetView>
  </sheetViews>
  <sheetFormatPr defaultColWidth="11.42578125" defaultRowHeight="15"/>
  <cols>
    <col min="1" max="1" width="77.28515625" bestFit="1" customWidth="1"/>
    <col min="2" max="2" width="22.28515625" customWidth="1"/>
    <col min="3" max="3" width="41.85546875" customWidth="1"/>
  </cols>
  <sheetData>
    <row r="1" spans="1:3" ht="77.45" customHeight="1">
      <c r="B1" s="1" t="s">
        <v>0</v>
      </c>
    </row>
    <row r="2" spans="1:3" ht="18">
      <c r="A2" s="2" t="s">
        <v>1</v>
      </c>
      <c r="B2" s="3"/>
      <c r="C2" s="3"/>
    </row>
    <row r="3" spans="1:3" ht="18">
      <c r="A3" s="3"/>
      <c r="B3" s="4" t="s">
        <v>2</v>
      </c>
      <c r="C3" s="4" t="s">
        <v>3</v>
      </c>
    </row>
    <row r="4" spans="1:3" ht="18">
      <c r="A4" s="3"/>
      <c r="B4" s="5"/>
      <c r="C4" s="5"/>
    </row>
    <row r="5" spans="1:3" ht="18">
      <c r="A5" s="6" t="s">
        <v>4</v>
      </c>
      <c r="B5" s="7" t="s">
        <v>5</v>
      </c>
      <c r="C5" s="7"/>
    </row>
    <row r="6" spans="1:3" ht="18">
      <c r="A6" s="6" t="s">
        <v>6</v>
      </c>
      <c r="B6" s="7" t="s">
        <v>7</v>
      </c>
      <c r="C6" s="7"/>
    </row>
    <row r="7" spans="1:3" ht="54">
      <c r="A7" s="6" t="s">
        <v>8</v>
      </c>
      <c r="B7" s="7" t="s">
        <v>9</v>
      </c>
      <c r="C7" s="7"/>
    </row>
    <row r="8" spans="1:3" ht="36">
      <c r="A8" s="6" t="s">
        <v>10</v>
      </c>
      <c r="B8" s="7" t="s">
        <v>11</v>
      </c>
      <c r="C8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opLeftCell="A2" zoomScaleNormal="100" workbookViewId="0">
      <selection activeCell="G10" sqref="G10"/>
    </sheetView>
  </sheetViews>
  <sheetFormatPr defaultColWidth="11.42578125" defaultRowHeight="15"/>
  <cols>
    <col min="1" max="1" width="11.28515625" customWidth="1"/>
    <col min="2" max="2" width="19.28515625" customWidth="1"/>
    <col min="7" max="7" width="16.140625" customWidth="1"/>
    <col min="8" max="8" width="19.85546875" bestFit="1" customWidth="1"/>
    <col min="9" max="9" width="25" customWidth="1"/>
    <col min="10" max="10" width="25.42578125" bestFit="1" customWidth="1"/>
  </cols>
  <sheetData>
    <row r="1" spans="1:10" ht="75.95" customHeight="1">
      <c r="C1" s="1" t="s">
        <v>0</v>
      </c>
    </row>
    <row r="2" spans="1:10" ht="18">
      <c r="A2" s="2" t="s">
        <v>12</v>
      </c>
    </row>
    <row r="4" spans="1:10" ht="18">
      <c r="D4" s="10" t="s">
        <v>13</v>
      </c>
      <c r="G4" s="40" t="s">
        <v>14</v>
      </c>
      <c r="H4" s="41"/>
      <c r="I4" s="41"/>
      <c r="J4" s="42"/>
    </row>
    <row r="5" spans="1:10" ht="35.25" customHeight="1">
      <c r="G5" s="9" t="s">
        <v>15</v>
      </c>
      <c r="H5" s="9" t="s">
        <v>16</v>
      </c>
      <c r="I5" s="31" t="s">
        <v>17</v>
      </c>
      <c r="J5" s="31" t="s">
        <v>18</v>
      </c>
    </row>
    <row r="6" spans="1:10" ht="18">
      <c r="G6" s="32" t="s">
        <v>19</v>
      </c>
      <c r="H6" s="16">
        <v>45335.503472222219</v>
      </c>
      <c r="I6" s="13">
        <v>82</v>
      </c>
      <c r="J6" s="33">
        <v>2.2999999999999998</v>
      </c>
    </row>
    <row r="7" spans="1:10" ht="18">
      <c r="G7" s="32" t="s">
        <v>20</v>
      </c>
      <c r="H7" s="16">
        <v>45335.504861111112</v>
      </c>
      <c r="I7" s="13">
        <v>70.5</v>
      </c>
      <c r="J7" s="34">
        <v>4.4400000000000004</v>
      </c>
    </row>
    <row r="8" spans="1:10">
      <c r="I8" s="30"/>
      <c r="J8" s="30"/>
    </row>
    <row r="9" spans="1:10">
      <c r="I9" s="30"/>
      <c r="J9" s="30"/>
    </row>
    <row r="10" spans="1:10">
      <c r="I10" s="30"/>
      <c r="J10" s="30"/>
    </row>
    <row r="11" spans="1:10">
      <c r="I11" s="30"/>
      <c r="J11" s="30"/>
    </row>
    <row r="20" spans="1:1" ht="18">
      <c r="A20" s="8"/>
    </row>
  </sheetData>
  <mergeCells count="1">
    <mergeCell ref="G4:J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topLeftCell="A10" zoomScale="70" zoomScaleNormal="70" workbookViewId="0">
      <selection activeCell="G16" sqref="F12:G16"/>
    </sheetView>
  </sheetViews>
  <sheetFormatPr defaultColWidth="11.42578125" defaultRowHeight="15"/>
  <cols>
    <col min="1" max="1" width="25.28515625" customWidth="1"/>
    <col min="2" max="2" width="23" customWidth="1"/>
    <col min="3" max="3" width="20" customWidth="1"/>
    <col min="10" max="10" width="13.5703125" customWidth="1"/>
    <col min="11" max="11" width="30.140625" customWidth="1"/>
    <col min="12" max="12" width="42.140625" customWidth="1"/>
    <col min="13" max="13" width="42.5703125" customWidth="1"/>
  </cols>
  <sheetData>
    <row r="1" spans="1:14" ht="60.95" customHeight="1">
      <c r="B1" s="1" t="s">
        <v>0</v>
      </c>
    </row>
    <row r="2" spans="1:14" ht="18">
      <c r="A2" s="2" t="s">
        <v>21</v>
      </c>
    </row>
    <row r="4" spans="1:14" ht="18">
      <c r="A4" s="3" t="s">
        <v>22</v>
      </c>
      <c r="B4" s="3">
        <v>10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">
      <c r="A5" s="3" t="s">
        <v>23</v>
      </c>
      <c r="B5" s="3">
        <v>100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8">
      <c r="A6" s="3" t="s">
        <v>24</v>
      </c>
      <c r="B6" s="3">
        <v>0.03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8">
      <c r="A7" s="3" t="s">
        <v>25</v>
      </c>
      <c r="B7" s="3">
        <v>72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8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8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26">
      <c r="A11" s="3"/>
      <c r="B11" s="11" t="s">
        <v>26</v>
      </c>
      <c r="C11" s="11" t="s">
        <v>16</v>
      </c>
      <c r="D11" s="11" t="s">
        <v>27</v>
      </c>
      <c r="E11" s="11" t="s">
        <v>28</v>
      </c>
      <c r="F11" s="11" t="s">
        <v>29</v>
      </c>
      <c r="G11" s="11" t="s">
        <v>30</v>
      </c>
      <c r="H11" s="11" t="s">
        <v>31</v>
      </c>
      <c r="I11" s="11" t="s">
        <v>32</v>
      </c>
      <c r="J11" s="11" t="s">
        <v>33</v>
      </c>
      <c r="K11" s="11" t="s">
        <v>34</v>
      </c>
      <c r="L11" s="11" t="s">
        <v>35</v>
      </c>
      <c r="M11" s="11" t="s">
        <v>36</v>
      </c>
      <c r="N11" s="3"/>
    </row>
    <row r="12" spans="1:14" ht="18">
      <c r="A12" s="12" t="s">
        <v>37</v>
      </c>
      <c r="B12" s="13">
        <v>1</v>
      </c>
      <c r="C12" s="16">
        <v>45335.510416666664</v>
      </c>
      <c r="D12" s="5">
        <v>60.2</v>
      </c>
      <c r="E12" s="5">
        <v>60.4</v>
      </c>
      <c r="F12" s="37">
        <v>87.83</v>
      </c>
      <c r="G12" s="5">
        <v>82.26</v>
      </c>
      <c r="H12" s="5">
        <v>100</v>
      </c>
      <c r="I12" s="5">
        <f>+D12</f>
        <v>60.2</v>
      </c>
      <c r="J12" s="5">
        <f>+E12</f>
        <v>60.4</v>
      </c>
      <c r="K12" s="17">
        <f>100*((E12-D12)/60)/((G12-F12)/$B$5)</f>
        <v>-5.9844404548173555</v>
      </c>
      <c r="L12" s="13">
        <v>2.75</v>
      </c>
      <c r="M12" s="13">
        <f>723.35-722.79</f>
        <v>0.56000000000005912</v>
      </c>
      <c r="N12" s="3"/>
    </row>
    <row r="13" spans="1:14" ht="18">
      <c r="A13" s="12" t="s">
        <v>37</v>
      </c>
      <c r="B13" s="13">
        <v>2</v>
      </c>
      <c r="C13" s="16">
        <v>45335.511805555558</v>
      </c>
      <c r="D13" s="5">
        <v>60.6</v>
      </c>
      <c r="E13" s="5">
        <v>60.8</v>
      </c>
      <c r="F13" s="5">
        <v>70.8</v>
      </c>
      <c r="G13" s="5">
        <v>65.2</v>
      </c>
      <c r="H13" s="5">
        <v>100</v>
      </c>
      <c r="I13" s="5">
        <f t="shared" ref="I13:I20" si="0">+D13</f>
        <v>60.6</v>
      </c>
      <c r="J13" s="5">
        <f t="shared" ref="J13:J20" si="1">+E13</f>
        <v>60.8</v>
      </c>
      <c r="K13" s="17">
        <f t="shared" ref="K13:K21" si="2">100*((E13-D13)/60)/((G13-F13)/$B$5)</f>
        <v>-5.9523809523808318</v>
      </c>
      <c r="L13" s="13">
        <v>2.2999999999999998</v>
      </c>
      <c r="M13" s="13">
        <f>-838.061+838.575</f>
        <v>0.51400000000001</v>
      </c>
      <c r="N13" s="3"/>
    </row>
    <row r="14" spans="1:14" ht="18">
      <c r="A14" s="12" t="s">
        <v>37</v>
      </c>
      <c r="B14" s="13">
        <v>3</v>
      </c>
      <c r="C14" s="16">
        <v>45335.513888888891</v>
      </c>
      <c r="D14" s="5">
        <v>61</v>
      </c>
      <c r="E14" s="5">
        <v>61.2</v>
      </c>
      <c r="F14" s="5">
        <v>60</v>
      </c>
      <c r="G14" s="5">
        <v>54</v>
      </c>
      <c r="H14" s="5">
        <v>100</v>
      </c>
      <c r="I14" s="5">
        <f t="shared" si="0"/>
        <v>61</v>
      </c>
      <c r="J14" s="5">
        <f t="shared" si="1"/>
        <v>61.2</v>
      </c>
      <c r="K14" s="17">
        <f t="shared" si="2"/>
        <v>-5.5555555555556353</v>
      </c>
      <c r="L14" s="13">
        <v>2.14</v>
      </c>
      <c r="M14" s="13">
        <f>-951.682+952.546</f>
        <v>0.86400000000003274</v>
      </c>
      <c r="N14" s="3"/>
    </row>
    <row r="15" spans="1:14" ht="18">
      <c r="A15" s="12" t="s">
        <v>37</v>
      </c>
      <c r="B15" s="13">
        <v>4</v>
      </c>
      <c r="C15" s="16">
        <v>45335.51666666667</v>
      </c>
      <c r="D15" s="5">
        <v>61.8</v>
      </c>
      <c r="E15" s="5">
        <v>62</v>
      </c>
      <c r="F15" s="5">
        <v>37.5</v>
      </c>
      <c r="G15" s="5">
        <v>32</v>
      </c>
      <c r="H15" s="5">
        <v>100</v>
      </c>
      <c r="I15" s="5">
        <f t="shared" si="0"/>
        <v>61.8</v>
      </c>
      <c r="J15" s="5">
        <f t="shared" si="1"/>
        <v>62</v>
      </c>
      <c r="K15" s="17">
        <f t="shared" si="2"/>
        <v>-6.0606060606061467</v>
      </c>
      <c r="L15" s="13">
        <v>2.0699999999999998</v>
      </c>
      <c r="M15" s="13">
        <f>-1193.72+1194.576</f>
        <v>0.85599999999999454</v>
      </c>
      <c r="N15" s="3"/>
    </row>
    <row r="16" spans="1:14" ht="18">
      <c r="A16" s="12" t="s">
        <v>37</v>
      </c>
      <c r="B16" s="13">
        <v>5</v>
      </c>
      <c r="C16" s="16">
        <v>45335.519444444442</v>
      </c>
      <c r="D16" s="5">
        <v>62.8</v>
      </c>
      <c r="E16" s="5">
        <v>63</v>
      </c>
      <c r="F16" s="5">
        <v>20.66</v>
      </c>
      <c r="G16" s="36">
        <v>15.1</v>
      </c>
      <c r="H16" s="5">
        <v>100</v>
      </c>
      <c r="I16" s="5">
        <f t="shared" si="0"/>
        <v>62.8</v>
      </c>
      <c r="J16" s="5">
        <f t="shared" si="1"/>
        <v>63</v>
      </c>
      <c r="K16" s="17">
        <f t="shared" si="2"/>
        <v>-5.9952038369305409</v>
      </c>
      <c r="L16" s="13">
        <v>1.95</v>
      </c>
      <c r="M16" s="13">
        <f>-1441.011+1441.739</f>
        <v>0.72800000000006548</v>
      </c>
      <c r="N16" s="3"/>
    </row>
    <row r="17" spans="1:14" ht="18">
      <c r="A17" s="12" t="s">
        <v>38</v>
      </c>
      <c r="B17" s="13">
        <v>6</v>
      </c>
      <c r="C17" s="16">
        <v>45335.540972222225</v>
      </c>
      <c r="D17" s="5">
        <v>60.4</v>
      </c>
      <c r="E17" s="5">
        <v>60.2</v>
      </c>
      <c r="F17" s="5">
        <v>81.099999999999994</v>
      </c>
      <c r="G17" s="37">
        <v>86.6</v>
      </c>
      <c r="H17" s="5">
        <v>100</v>
      </c>
      <c r="I17" s="5">
        <f t="shared" si="0"/>
        <v>60.4</v>
      </c>
      <c r="J17" s="5">
        <f t="shared" si="1"/>
        <v>60.2</v>
      </c>
      <c r="K17" s="17">
        <f t="shared" si="2"/>
        <v>-6.0606060606059318</v>
      </c>
      <c r="L17" s="13">
        <v>1.45</v>
      </c>
      <c r="M17" s="13">
        <f>-3311.728+3312.134</f>
        <v>0.40599999999994907</v>
      </c>
      <c r="N17" s="3"/>
    </row>
    <row r="18" spans="1:14" ht="18">
      <c r="A18" s="12" t="s">
        <v>38</v>
      </c>
      <c r="B18" s="13">
        <v>7</v>
      </c>
      <c r="C18" s="16">
        <v>45335.543055555558</v>
      </c>
      <c r="D18" s="5">
        <v>59.6</v>
      </c>
      <c r="E18" s="5">
        <v>59.4</v>
      </c>
      <c r="F18" s="36">
        <v>11.96</v>
      </c>
      <c r="G18" s="5">
        <v>18.600000000000001</v>
      </c>
      <c r="H18" s="5">
        <v>100</v>
      </c>
      <c r="I18" s="5">
        <f t="shared" si="0"/>
        <v>59.6</v>
      </c>
      <c r="J18" s="5">
        <f t="shared" si="1"/>
        <v>59.4</v>
      </c>
      <c r="K18" s="17">
        <f t="shared" si="2"/>
        <v>-5.0200803212852119</v>
      </c>
      <c r="L18" s="13">
        <v>1.96</v>
      </c>
      <c r="M18" s="13">
        <f>-3459.975+3460.384</f>
        <v>0.4090000000001055</v>
      </c>
      <c r="N18" s="3"/>
    </row>
    <row r="19" spans="1:14" ht="18">
      <c r="A19" s="12" t="s">
        <v>38</v>
      </c>
      <c r="B19" s="13">
        <v>8</v>
      </c>
      <c r="C19" s="16">
        <v>45335.544444444444</v>
      </c>
      <c r="D19" s="5">
        <v>59</v>
      </c>
      <c r="E19" s="5">
        <v>58.8</v>
      </c>
      <c r="F19" s="5">
        <v>32</v>
      </c>
      <c r="G19" s="5">
        <v>38.71</v>
      </c>
      <c r="H19" s="5">
        <v>100</v>
      </c>
      <c r="I19" s="5">
        <f t="shared" si="0"/>
        <v>59</v>
      </c>
      <c r="J19" s="5">
        <f t="shared" si="1"/>
        <v>58.8</v>
      </c>
      <c r="K19" s="17">
        <f t="shared" si="2"/>
        <v>-4.9677098857427433</v>
      </c>
      <c r="L19" s="13">
        <v>2.0299999999999998</v>
      </c>
      <c r="M19" s="13">
        <f>-3597.422+3597.678</f>
        <v>0.25599999999985812</v>
      </c>
      <c r="N19" s="3"/>
    </row>
    <row r="20" spans="1:14" ht="18">
      <c r="A20" s="12" t="s">
        <v>38</v>
      </c>
      <c r="B20" s="13">
        <v>9</v>
      </c>
      <c r="C20" s="16">
        <v>45335.545138888891</v>
      </c>
      <c r="D20" s="5">
        <v>58.8</v>
      </c>
      <c r="E20" s="5">
        <v>58.6</v>
      </c>
      <c r="F20" s="5">
        <v>38.71</v>
      </c>
      <c r="G20" s="5">
        <v>45.4</v>
      </c>
      <c r="H20" s="5">
        <v>100</v>
      </c>
      <c r="I20" s="5">
        <f t="shared" si="0"/>
        <v>58.8</v>
      </c>
      <c r="J20" s="5">
        <f t="shared" si="1"/>
        <v>58.6</v>
      </c>
      <c r="K20" s="17">
        <f t="shared" si="2"/>
        <v>-4.9825610363725916</v>
      </c>
      <c r="L20" s="13">
        <v>3.7</v>
      </c>
      <c r="M20" s="13">
        <f>-3683.432+3683.936</f>
        <v>0.50400000000036016</v>
      </c>
      <c r="N20" s="3"/>
    </row>
    <row r="21" spans="1:14" ht="18.75" thickBot="1">
      <c r="A21" s="12" t="s">
        <v>38</v>
      </c>
      <c r="B21" s="13">
        <v>10</v>
      </c>
      <c r="C21" s="16">
        <v>45335.587500000001</v>
      </c>
      <c r="D21" s="5">
        <v>60.6</v>
      </c>
      <c r="E21" s="5">
        <v>60.4</v>
      </c>
      <c r="F21" s="5">
        <v>52</v>
      </c>
      <c r="G21" s="5">
        <v>58.7</v>
      </c>
      <c r="H21" s="5">
        <v>100</v>
      </c>
      <c r="I21" s="18">
        <f t="shared" ref="I21" si="3">+D21</f>
        <v>60.6</v>
      </c>
      <c r="J21" s="18">
        <f t="shared" ref="J21" si="4">+E21</f>
        <v>60.4</v>
      </c>
      <c r="K21" s="19">
        <f t="shared" si="2"/>
        <v>-4.9751243781095216</v>
      </c>
      <c r="L21" s="26">
        <v>4.45</v>
      </c>
      <c r="M21" s="26">
        <f>-3774.853+3775.258</f>
        <v>0.40499999999974534</v>
      </c>
      <c r="N21" s="3"/>
    </row>
    <row r="22" spans="1:14" ht="18.75" thickBot="1">
      <c r="A22" s="14"/>
      <c r="B22" s="3"/>
      <c r="C22" s="3"/>
      <c r="D22" s="3"/>
      <c r="E22" s="3"/>
      <c r="F22" s="3"/>
      <c r="G22" s="3"/>
      <c r="H22" s="3"/>
      <c r="I22" s="15" t="s">
        <v>39</v>
      </c>
      <c r="J22" s="24"/>
      <c r="K22" s="23">
        <f>AVERAGE(K12:K17)</f>
        <v>-5.9347988201494077</v>
      </c>
      <c r="L22" s="28">
        <f>AVERAGE(L12:L21)</f>
        <v>2.4799999999999995</v>
      </c>
      <c r="M22" s="29">
        <f>AVERAGE(M12:M21)</f>
        <v>0.55020000000001801</v>
      </c>
      <c r="N22" s="3"/>
    </row>
    <row r="23" spans="1:14" ht="18.75" thickBot="1">
      <c r="A23" s="3"/>
      <c r="B23" s="3"/>
      <c r="C23" s="38" t="s">
        <v>40</v>
      </c>
      <c r="D23" s="3"/>
      <c r="E23" s="3"/>
      <c r="F23" s="3"/>
      <c r="G23" s="3"/>
      <c r="H23" s="3"/>
      <c r="I23" s="21" t="s">
        <v>41</v>
      </c>
      <c r="J23" s="25"/>
      <c r="K23" s="22">
        <f>AVERAGE(K18:K21)</f>
        <v>-4.9863689053775175</v>
      </c>
      <c r="L23" s="27" t="s">
        <v>42</v>
      </c>
      <c r="M23" s="20" t="s">
        <v>43</v>
      </c>
      <c r="N23" s="3"/>
    </row>
    <row r="24" spans="1:14" ht="18">
      <c r="C24" s="39" t="s">
        <v>44</v>
      </c>
      <c r="K24" s="20" t="s">
        <v>45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4"/>
  <sheetViews>
    <sheetView topLeftCell="A16" zoomScale="70" zoomScaleNormal="70" workbookViewId="0">
      <selection activeCell="N41" sqref="N41:N43"/>
    </sheetView>
  </sheetViews>
  <sheetFormatPr defaultColWidth="11.42578125" defaultRowHeight="15"/>
  <cols>
    <col min="1" max="1" width="29" customWidth="1"/>
    <col min="2" max="2" width="27.28515625" customWidth="1"/>
  </cols>
  <sheetData>
    <row r="1" spans="1:14" ht="74.45" customHeight="1">
      <c r="B1" s="1" t="s">
        <v>0</v>
      </c>
    </row>
    <row r="2" spans="1:14" ht="18">
      <c r="A2" s="8" t="s">
        <v>46</v>
      </c>
      <c r="B2" s="3" t="s">
        <v>47</v>
      </c>
      <c r="C2" s="3"/>
      <c r="D2" s="3"/>
      <c r="E2" s="3"/>
      <c r="F2" s="3"/>
      <c r="G2" s="3"/>
      <c r="H2" s="3"/>
      <c r="I2" s="3"/>
      <c r="J2" s="3"/>
      <c r="K2" s="3"/>
    </row>
    <row r="3" spans="1:14" ht="18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ht="18">
      <c r="A4" s="8" t="s">
        <v>48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ht="18">
      <c r="A5" s="3" t="s">
        <v>49</v>
      </c>
      <c r="B5" s="3"/>
      <c r="C5" s="3"/>
      <c r="D5" s="3"/>
      <c r="F5" s="3" t="s">
        <v>50</v>
      </c>
      <c r="H5" s="3"/>
      <c r="I5" s="3"/>
      <c r="J5" s="3"/>
      <c r="N5" s="3" t="s">
        <v>51</v>
      </c>
    </row>
    <row r="6" spans="1:14" ht="18">
      <c r="B6" s="3"/>
      <c r="C6" s="3"/>
      <c r="D6" s="3"/>
      <c r="E6" s="3"/>
      <c r="F6" s="3"/>
      <c r="G6" s="3"/>
      <c r="H6" s="3"/>
      <c r="I6" s="3"/>
      <c r="J6" s="3"/>
      <c r="K6" s="3"/>
    </row>
    <row r="22" spans="14:14">
      <c r="N22" t="s">
        <v>52</v>
      </c>
    </row>
    <row r="23" spans="14:14">
      <c r="N23" t="s">
        <v>53</v>
      </c>
    </row>
    <row r="24" spans="14:14">
      <c r="N24" t="s">
        <v>54</v>
      </c>
    </row>
    <row r="41" spans="1:14">
      <c r="N41" t="s">
        <v>52</v>
      </c>
    </row>
    <row r="42" spans="1:14">
      <c r="N42" t="s">
        <v>53</v>
      </c>
    </row>
    <row r="43" spans="1:14">
      <c r="N43" t="s">
        <v>54</v>
      </c>
    </row>
    <row r="44" spans="1:14" ht="18">
      <c r="A44" s="8" t="s">
        <v>55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4" ht="18">
      <c r="A45" s="3" t="s">
        <v>49</v>
      </c>
      <c r="B45" s="3"/>
      <c r="C45" s="3"/>
      <c r="D45" s="3"/>
      <c r="F45" s="3" t="s">
        <v>50</v>
      </c>
      <c r="H45" s="3"/>
      <c r="I45" s="3"/>
      <c r="J45" s="3"/>
      <c r="N45" s="3" t="s">
        <v>51</v>
      </c>
    </row>
    <row r="63" spans="14:14">
      <c r="N63" t="s">
        <v>56</v>
      </c>
    </row>
    <row r="64" spans="14:14">
      <c r="N64" t="s">
        <v>53</v>
      </c>
    </row>
    <row r="65" spans="1:14">
      <c r="A65" s="35" t="s">
        <v>57</v>
      </c>
      <c r="N65" t="s">
        <v>54</v>
      </c>
    </row>
    <row r="82" spans="14:14">
      <c r="N82" t="s">
        <v>56</v>
      </c>
    </row>
    <row r="83" spans="14:14">
      <c r="N83" t="s">
        <v>53</v>
      </c>
    </row>
    <row r="84" spans="14:14">
      <c r="N84" t="s">
        <v>54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Grupo 1</cp:lastModifiedBy>
  <cp:revision/>
  <dcterms:created xsi:type="dcterms:W3CDTF">2018-08-29T22:30:55Z</dcterms:created>
  <dcterms:modified xsi:type="dcterms:W3CDTF">2024-03-15T15:37:47Z</dcterms:modified>
  <cp:category/>
  <cp:contentStatus/>
</cp:coreProperties>
</file>