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4\"/>
    </mc:Choice>
  </mc:AlternateContent>
  <xr:revisionPtr revIDLastSave="0" documentId="13_ncr:1_{8BBD7959-29A1-4E4F-A34C-A0FB8387BBFC}" xr6:coauthVersionLast="47" xr6:coauthVersionMax="47" xr10:uidLastSave="{00000000-0000-0000-0000-000000000000}"/>
  <bookViews>
    <workbookView xWindow="28680" yWindow="-120" windowWidth="20730" windowHeight="11160" firstSheet="1" activeTab="1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0" i="7" l="1"/>
  <c r="B324" i="7"/>
  <c r="H335" i="7"/>
  <c r="I335" i="7"/>
  <c r="J335" i="7"/>
  <c r="K335" i="7"/>
  <c r="H336" i="7"/>
  <c r="I336" i="7"/>
  <c r="J336" i="7"/>
  <c r="K336" i="7"/>
  <c r="H337" i="7"/>
  <c r="I337" i="7"/>
  <c r="J337" i="7"/>
  <c r="K337" i="7"/>
  <c r="H338" i="7"/>
  <c r="I338" i="7"/>
  <c r="J338" i="7"/>
  <c r="K338" i="7"/>
  <c r="H339" i="7"/>
  <c r="I339" i="7"/>
  <c r="J339" i="7"/>
  <c r="K339" i="7"/>
  <c r="H340" i="7"/>
  <c r="I340" i="7"/>
  <c r="J340" i="7"/>
  <c r="K340" i="7"/>
  <c r="H341" i="7"/>
  <c r="I341" i="7"/>
  <c r="J341" i="7"/>
  <c r="K341" i="7"/>
  <c r="H342" i="7"/>
  <c r="I342" i="7"/>
  <c r="J342" i="7"/>
  <c r="K342" i="7"/>
  <c r="H343" i="7"/>
  <c r="I343" i="7"/>
  <c r="J343" i="7"/>
  <c r="K343" i="7"/>
  <c r="H344" i="7"/>
  <c r="I344" i="7"/>
  <c r="J344" i="7"/>
  <c r="K344" i="7"/>
  <c r="H345" i="7"/>
  <c r="I345" i="7"/>
  <c r="J345" i="7"/>
  <c r="K345" i="7"/>
  <c r="H346" i="7"/>
  <c r="I346" i="7"/>
  <c r="J346" i="7"/>
  <c r="K346" i="7"/>
  <c r="H347" i="7"/>
  <c r="I347" i="7"/>
  <c r="J347" i="7"/>
  <c r="K347" i="7"/>
  <c r="H318" i="7"/>
  <c r="I318" i="7"/>
  <c r="J318" i="7"/>
  <c r="K318" i="7"/>
  <c r="H319" i="7"/>
  <c r="I319" i="7"/>
  <c r="J319" i="7"/>
  <c r="K319" i="7"/>
  <c r="H320" i="7"/>
  <c r="I320" i="7"/>
  <c r="J320" i="7"/>
  <c r="K320" i="7"/>
  <c r="H321" i="7"/>
  <c r="I321" i="7"/>
  <c r="J321" i="7"/>
  <c r="K321" i="7"/>
  <c r="H322" i="7"/>
  <c r="I322" i="7"/>
  <c r="J322" i="7"/>
  <c r="K322" i="7"/>
  <c r="H323" i="7"/>
  <c r="I323" i="7"/>
  <c r="J323" i="7"/>
  <c r="K323" i="7"/>
  <c r="H324" i="7"/>
  <c r="I324" i="7"/>
  <c r="J324" i="7"/>
  <c r="K324" i="7"/>
  <c r="H325" i="7"/>
  <c r="I325" i="7"/>
  <c r="J325" i="7"/>
  <c r="K325" i="7"/>
  <c r="H326" i="7"/>
  <c r="I326" i="7"/>
  <c r="J326" i="7"/>
  <c r="K326" i="7"/>
  <c r="H327" i="7"/>
  <c r="I327" i="7"/>
  <c r="J327" i="7"/>
  <c r="K327" i="7"/>
  <c r="H328" i="7"/>
  <c r="I328" i="7"/>
  <c r="J328" i="7"/>
  <c r="K328" i="7"/>
  <c r="H329" i="7"/>
  <c r="I329" i="7"/>
  <c r="J329" i="7"/>
  <c r="K329" i="7"/>
  <c r="H330" i="7"/>
  <c r="I330" i="7"/>
  <c r="J330" i="7"/>
  <c r="K330" i="7"/>
  <c r="H331" i="7"/>
  <c r="I331" i="7"/>
  <c r="J331" i="7"/>
  <c r="K331" i="7"/>
  <c r="H332" i="7"/>
  <c r="I332" i="7"/>
  <c r="J332" i="7"/>
  <c r="K332" i="7"/>
  <c r="H333" i="7"/>
  <c r="I333" i="7"/>
  <c r="J333" i="7"/>
  <c r="K333" i="7"/>
  <c r="H334" i="7"/>
  <c r="I334" i="7"/>
  <c r="J334" i="7"/>
  <c r="K334" i="7"/>
  <c r="K317" i="7"/>
  <c r="J317" i="7"/>
  <c r="I317" i="7"/>
  <c r="H317" i="7"/>
  <c r="B307" i="7"/>
  <c r="H301" i="7"/>
  <c r="I301" i="7"/>
  <c r="J301" i="7"/>
  <c r="K301" i="7"/>
  <c r="H302" i="7"/>
  <c r="I302" i="7"/>
  <c r="J302" i="7"/>
  <c r="K302" i="7"/>
  <c r="H303" i="7"/>
  <c r="I303" i="7"/>
  <c r="J303" i="7"/>
  <c r="K303" i="7"/>
  <c r="H304" i="7"/>
  <c r="I304" i="7"/>
  <c r="J304" i="7"/>
  <c r="K304" i="7"/>
  <c r="H305" i="7"/>
  <c r="I305" i="7"/>
  <c r="J305" i="7"/>
  <c r="K305" i="7"/>
  <c r="H306" i="7"/>
  <c r="I306" i="7"/>
  <c r="J306" i="7"/>
  <c r="K306" i="7"/>
  <c r="H307" i="7"/>
  <c r="I307" i="7"/>
  <c r="J307" i="7"/>
  <c r="K307" i="7"/>
  <c r="H308" i="7"/>
  <c r="I308" i="7"/>
  <c r="J308" i="7"/>
  <c r="K308" i="7"/>
  <c r="H309" i="7"/>
  <c r="I309" i="7"/>
  <c r="J309" i="7"/>
  <c r="K309" i="7"/>
  <c r="H289" i="7"/>
  <c r="I289" i="7"/>
  <c r="J289" i="7"/>
  <c r="K289" i="7"/>
  <c r="H290" i="7"/>
  <c r="I290" i="7"/>
  <c r="J290" i="7"/>
  <c r="K290" i="7"/>
  <c r="H291" i="7"/>
  <c r="I291" i="7"/>
  <c r="J291" i="7"/>
  <c r="K291" i="7"/>
  <c r="H292" i="7"/>
  <c r="I292" i="7"/>
  <c r="J292" i="7"/>
  <c r="K292" i="7"/>
  <c r="H293" i="7"/>
  <c r="I293" i="7"/>
  <c r="J293" i="7"/>
  <c r="K293" i="7"/>
  <c r="H294" i="7"/>
  <c r="I294" i="7"/>
  <c r="J294" i="7"/>
  <c r="K294" i="7"/>
  <c r="H295" i="7"/>
  <c r="I295" i="7"/>
  <c r="J295" i="7"/>
  <c r="K295" i="7"/>
  <c r="H296" i="7"/>
  <c r="I296" i="7"/>
  <c r="J296" i="7"/>
  <c r="K296" i="7"/>
  <c r="H297" i="7"/>
  <c r="I297" i="7"/>
  <c r="J297" i="7"/>
  <c r="K297" i="7"/>
  <c r="H298" i="7"/>
  <c r="I298" i="7"/>
  <c r="J298" i="7"/>
  <c r="K298" i="7"/>
  <c r="H299" i="7"/>
  <c r="I299" i="7"/>
  <c r="J299" i="7"/>
  <c r="K299" i="7"/>
  <c r="H300" i="7"/>
  <c r="I300" i="7"/>
  <c r="J300" i="7"/>
  <c r="K300" i="7"/>
  <c r="K288" i="7"/>
  <c r="J288" i="7"/>
  <c r="H288" i="7"/>
  <c r="I288" i="7"/>
  <c r="B260" i="7"/>
  <c r="B276" i="7"/>
  <c r="H273" i="7"/>
  <c r="I273" i="7"/>
  <c r="J273" i="7"/>
  <c r="K273" i="7"/>
  <c r="H274" i="7"/>
  <c r="I274" i="7"/>
  <c r="J274" i="7"/>
  <c r="K274" i="7"/>
  <c r="H275" i="7"/>
  <c r="I275" i="7"/>
  <c r="J275" i="7"/>
  <c r="K275" i="7"/>
  <c r="H276" i="7"/>
  <c r="I276" i="7"/>
  <c r="J276" i="7"/>
  <c r="K276" i="7"/>
  <c r="H277" i="7"/>
  <c r="I277" i="7"/>
  <c r="J277" i="7"/>
  <c r="K277" i="7"/>
  <c r="H278" i="7"/>
  <c r="I278" i="7"/>
  <c r="J278" i="7"/>
  <c r="K278" i="7"/>
  <c r="H279" i="7"/>
  <c r="I279" i="7"/>
  <c r="J279" i="7"/>
  <c r="K279" i="7"/>
  <c r="H280" i="7"/>
  <c r="I280" i="7"/>
  <c r="J280" i="7"/>
  <c r="K280" i="7"/>
  <c r="H266" i="7"/>
  <c r="I266" i="7"/>
  <c r="J266" i="7"/>
  <c r="K266" i="7"/>
  <c r="H267" i="7"/>
  <c r="I267" i="7"/>
  <c r="J267" i="7"/>
  <c r="K267" i="7"/>
  <c r="H268" i="7"/>
  <c r="I268" i="7"/>
  <c r="J268" i="7"/>
  <c r="K268" i="7"/>
  <c r="H269" i="7"/>
  <c r="I269" i="7"/>
  <c r="J269" i="7"/>
  <c r="K269" i="7"/>
  <c r="H270" i="7"/>
  <c r="I270" i="7"/>
  <c r="J270" i="7"/>
  <c r="K270" i="7"/>
  <c r="H271" i="7"/>
  <c r="I271" i="7"/>
  <c r="J271" i="7"/>
  <c r="K271" i="7"/>
  <c r="H272" i="7"/>
  <c r="I272" i="7"/>
  <c r="J272" i="7"/>
  <c r="K272" i="7"/>
  <c r="H251" i="7"/>
  <c r="I251" i="7"/>
  <c r="J251" i="7"/>
  <c r="K251" i="7"/>
  <c r="H252" i="7"/>
  <c r="I252" i="7"/>
  <c r="J252" i="7"/>
  <c r="K252" i="7"/>
  <c r="H253" i="7"/>
  <c r="I253" i="7"/>
  <c r="J253" i="7"/>
  <c r="K253" i="7"/>
  <c r="H254" i="7"/>
  <c r="I254" i="7"/>
  <c r="J254" i="7"/>
  <c r="K254" i="7"/>
  <c r="H255" i="7"/>
  <c r="I255" i="7"/>
  <c r="J255" i="7"/>
  <c r="K255" i="7"/>
  <c r="H256" i="7"/>
  <c r="I256" i="7"/>
  <c r="J256" i="7"/>
  <c r="K256" i="7"/>
  <c r="H257" i="7"/>
  <c r="I257" i="7"/>
  <c r="J257" i="7"/>
  <c r="K257" i="7"/>
  <c r="H258" i="7"/>
  <c r="I258" i="7"/>
  <c r="J258" i="7"/>
  <c r="K258" i="7"/>
  <c r="H259" i="7"/>
  <c r="I259" i="7"/>
  <c r="J259" i="7"/>
  <c r="K259" i="7"/>
  <c r="H260" i="7"/>
  <c r="I260" i="7"/>
  <c r="J260" i="7"/>
  <c r="K260" i="7"/>
  <c r="H261" i="7"/>
  <c r="I261" i="7"/>
  <c r="J261" i="7"/>
  <c r="K261" i="7"/>
  <c r="H262" i="7"/>
  <c r="I262" i="7"/>
  <c r="J262" i="7"/>
  <c r="K262" i="7"/>
  <c r="H263" i="7"/>
  <c r="I263" i="7"/>
  <c r="J263" i="7"/>
  <c r="K263" i="7"/>
  <c r="H264" i="7"/>
  <c r="I264" i="7"/>
  <c r="J264" i="7"/>
  <c r="K264" i="7"/>
  <c r="H265" i="7"/>
  <c r="I265" i="7"/>
  <c r="J265" i="7"/>
  <c r="K265" i="7"/>
  <c r="K250" i="7"/>
  <c r="J250" i="7"/>
  <c r="H250" i="7"/>
  <c r="I250" i="7"/>
  <c r="B240" i="7"/>
  <c r="B230" i="7"/>
  <c r="H239" i="7"/>
  <c r="I239" i="7"/>
  <c r="J239" i="7"/>
  <c r="K239" i="7"/>
  <c r="H240" i="7"/>
  <c r="I240" i="7"/>
  <c r="J240" i="7"/>
  <c r="K240" i="7"/>
  <c r="H241" i="7"/>
  <c r="I241" i="7"/>
  <c r="J241" i="7"/>
  <c r="K241" i="7"/>
  <c r="H242" i="7"/>
  <c r="I242" i="7"/>
  <c r="J242" i="7"/>
  <c r="K242" i="7"/>
  <c r="H243" i="7"/>
  <c r="I243" i="7"/>
  <c r="J243" i="7"/>
  <c r="K243" i="7"/>
  <c r="H224" i="7"/>
  <c r="I224" i="7"/>
  <c r="J224" i="7"/>
  <c r="K224" i="7"/>
  <c r="H225" i="7"/>
  <c r="I225" i="7"/>
  <c r="J225" i="7"/>
  <c r="K225" i="7"/>
  <c r="H226" i="7"/>
  <c r="I226" i="7"/>
  <c r="J226" i="7"/>
  <c r="K226" i="7"/>
  <c r="H227" i="7"/>
  <c r="I227" i="7"/>
  <c r="J227" i="7"/>
  <c r="K227" i="7"/>
  <c r="H228" i="7"/>
  <c r="I228" i="7"/>
  <c r="J228" i="7"/>
  <c r="K228" i="7"/>
  <c r="H229" i="7"/>
  <c r="I229" i="7"/>
  <c r="J229" i="7"/>
  <c r="K229" i="7"/>
  <c r="H230" i="7"/>
  <c r="I230" i="7"/>
  <c r="J230" i="7"/>
  <c r="K230" i="7"/>
  <c r="H231" i="7"/>
  <c r="I231" i="7"/>
  <c r="J231" i="7"/>
  <c r="K231" i="7"/>
  <c r="H232" i="7"/>
  <c r="I232" i="7"/>
  <c r="J232" i="7"/>
  <c r="K232" i="7"/>
  <c r="H233" i="7"/>
  <c r="I233" i="7"/>
  <c r="J233" i="7"/>
  <c r="K233" i="7"/>
  <c r="H234" i="7"/>
  <c r="I234" i="7"/>
  <c r="J234" i="7"/>
  <c r="K234" i="7"/>
  <c r="H235" i="7"/>
  <c r="I235" i="7"/>
  <c r="J235" i="7"/>
  <c r="K235" i="7"/>
  <c r="H236" i="7"/>
  <c r="I236" i="7"/>
  <c r="J236" i="7"/>
  <c r="K236" i="7"/>
  <c r="H237" i="7"/>
  <c r="I237" i="7"/>
  <c r="J237" i="7"/>
  <c r="K237" i="7"/>
  <c r="H238" i="7"/>
  <c r="I238" i="7"/>
  <c r="J238" i="7"/>
  <c r="K238" i="7"/>
  <c r="K223" i="7"/>
  <c r="J223" i="7"/>
  <c r="I223" i="7"/>
  <c r="H223" i="7"/>
  <c r="B201" i="7"/>
  <c r="B209" i="7"/>
  <c r="H195" i="7"/>
  <c r="I195" i="7"/>
  <c r="J195" i="7"/>
  <c r="K195" i="7"/>
  <c r="H196" i="7"/>
  <c r="I196" i="7"/>
  <c r="J196" i="7"/>
  <c r="K196" i="7"/>
  <c r="H197" i="7"/>
  <c r="I197" i="7"/>
  <c r="J197" i="7"/>
  <c r="K197" i="7"/>
  <c r="H198" i="7"/>
  <c r="I198" i="7"/>
  <c r="J198" i="7"/>
  <c r="K198" i="7"/>
  <c r="H199" i="7"/>
  <c r="I199" i="7"/>
  <c r="J199" i="7"/>
  <c r="K199" i="7"/>
  <c r="H200" i="7"/>
  <c r="I200" i="7"/>
  <c r="J200" i="7"/>
  <c r="K200" i="7"/>
  <c r="H201" i="7"/>
  <c r="I201" i="7"/>
  <c r="J201" i="7"/>
  <c r="K201" i="7"/>
  <c r="H202" i="7"/>
  <c r="I202" i="7"/>
  <c r="J202" i="7"/>
  <c r="K202" i="7"/>
  <c r="H203" i="7"/>
  <c r="I203" i="7"/>
  <c r="J203" i="7"/>
  <c r="K203" i="7"/>
  <c r="H204" i="7"/>
  <c r="I204" i="7"/>
  <c r="J204" i="7"/>
  <c r="K204" i="7"/>
  <c r="H205" i="7"/>
  <c r="I205" i="7"/>
  <c r="J205" i="7"/>
  <c r="K205" i="7"/>
  <c r="H206" i="7"/>
  <c r="I206" i="7"/>
  <c r="J206" i="7"/>
  <c r="K206" i="7"/>
  <c r="H207" i="7"/>
  <c r="I207" i="7"/>
  <c r="J207" i="7"/>
  <c r="K207" i="7"/>
  <c r="H208" i="7"/>
  <c r="I208" i="7"/>
  <c r="J208" i="7"/>
  <c r="K208" i="7"/>
  <c r="H209" i="7"/>
  <c r="I209" i="7"/>
  <c r="J209" i="7"/>
  <c r="K209" i="7"/>
  <c r="H210" i="7"/>
  <c r="I210" i="7"/>
  <c r="J210" i="7"/>
  <c r="K210" i="7"/>
  <c r="H211" i="7"/>
  <c r="I211" i="7"/>
  <c r="J211" i="7"/>
  <c r="K211" i="7"/>
  <c r="H212" i="7"/>
  <c r="I212" i="7"/>
  <c r="J212" i="7"/>
  <c r="K212" i="7"/>
  <c r="J194" i="7"/>
  <c r="K194" i="7"/>
  <c r="I194" i="7"/>
  <c r="H194" i="7"/>
  <c r="B182" i="7"/>
  <c r="B171" i="7"/>
  <c r="H180" i="7"/>
  <c r="I180" i="7"/>
  <c r="J180" i="7"/>
  <c r="K180" i="7"/>
  <c r="H181" i="7"/>
  <c r="I181" i="7"/>
  <c r="J181" i="7"/>
  <c r="K181" i="7"/>
  <c r="H182" i="7"/>
  <c r="I182" i="7"/>
  <c r="J182" i="7"/>
  <c r="K182" i="7"/>
  <c r="H183" i="7"/>
  <c r="I183" i="7"/>
  <c r="J183" i="7"/>
  <c r="K183" i="7"/>
  <c r="H184" i="7"/>
  <c r="I184" i="7"/>
  <c r="J184" i="7"/>
  <c r="K184" i="7"/>
  <c r="H185" i="7"/>
  <c r="I185" i="7"/>
  <c r="J185" i="7"/>
  <c r="K185" i="7"/>
  <c r="H186" i="7"/>
  <c r="I186" i="7"/>
  <c r="J186" i="7"/>
  <c r="K186" i="7"/>
  <c r="H187" i="7"/>
  <c r="I187" i="7"/>
  <c r="J187" i="7"/>
  <c r="K187" i="7"/>
  <c r="H164" i="7"/>
  <c r="I164" i="7"/>
  <c r="J164" i="7"/>
  <c r="K164" i="7"/>
  <c r="H165" i="7"/>
  <c r="I165" i="7"/>
  <c r="J165" i="7"/>
  <c r="K165" i="7"/>
  <c r="H166" i="7"/>
  <c r="I166" i="7"/>
  <c r="J166" i="7"/>
  <c r="K166" i="7"/>
  <c r="H167" i="7"/>
  <c r="I167" i="7"/>
  <c r="J167" i="7"/>
  <c r="K167" i="7"/>
  <c r="H168" i="7"/>
  <c r="I168" i="7"/>
  <c r="J168" i="7"/>
  <c r="K168" i="7"/>
  <c r="H169" i="7"/>
  <c r="I169" i="7"/>
  <c r="J169" i="7"/>
  <c r="K169" i="7"/>
  <c r="H170" i="7"/>
  <c r="I170" i="7"/>
  <c r="J170" i="7"/>
  <c r="K170" i="7"/>
  <c r="H171" i="7"/>
  <c r="I171" i="7"/>
  <c r="J171" i="7"/>
  <c r="K171" i="7"/>
  <c r="H172" i="7"/>
  <c r="I172" i="7"/>
  <c r="J172" i="7"/>
  <c r="K172" i="7"/>
  <c r="H173" i="7"/>
  <c r="I173" i="7"/>
  <c r="J173" i="7"/>
  <c r="K173" i="7"/>
  <c r="H174" i="7"/>
  <c r="I174" i="7"/>
  <c r="J174" i="7"/>
  <c r="K174" i="7"/>
  <c r="H175" i="7"/>
  <c r="I175" i="7"/>
  <c r="J175" i="7"/>
  <c r="K175" i="7"/>
  <c r="H176" i="7"/>
  <c r="I176" i="7"/>
  <c r="J176" i="7"/>
  <c r="K176" i="7"/>
  <c r="H177" i="7"/>
  <c r="I177" i="7"/>
  <c r="J177" i="7"/>
  <c r="K177" i="7"/>
  <c r="H178" i="7"/>
  <c r="I178" i="7"/>
  <c r="J178" i="7"/>
  <c r="K178" i="7"/>
  <c r="H179" i="7"/>
  <c r="I179" i="7"/>
  <c r="J179" i="7"/>
  <c r="K179" i="7"/>
  <c r="K163" i="7"/>
  <c r="J163" i="7"/>
  <c r="I163" i="7"/>
  <c r="H163" i="7"/>
  <c r="B149" i="7"/>
  <c r="B141" i="7"/>
  <c r="J137" i="7"/>
  <c r="K137" i="7"/>
  <c r="J138" i="7"/>
  <c r="K138" i="7"/>
  <c r="J139" i="7"/>
  <c r="K139" i="7"/>
  <c r="J140" i="7"/>
  <c r="K140" i="7"/>
  <c r="J141" i="7"/>
  <c r="K141" i="7"/>
  <c r="J142" i="7"/>
  <c r="K142" i="7"/>
  <c r="J143" i="7"/>
  <c r="K143" i="7"/>
  <c r="J144" i="7"/>
  <c r="K144" i="7"/>
  <c r="J145" i="7"/>
  <c r="K145" i="7"/>
  <c r="J146" i="7"/>
  <c r="K146" i="7"/>
  <c r="J147" i="7"/>
  <c r="K147" i="7"/>
  <c r="J148" i="7"/>
  <c r="K148" i="7"/>
  <c r="J149" i="7"/>
  <c r="K149" i="7"/>
  <c r="J150" i="7"/>
  <c r="K150" i="7"/>
  <c r="J151" i="7"/>
  <c r="K151" i="7"/>
  <c r="J152" i="7"/>
  <c r="K152" i="7"/>
  <c r="J153" i="7"/>
  <c r="K153" i="7"/>
  <c r="J154" i="7"/>
  <c r="K154" i="7"/>
  <c r="J136" i="7"/>
  <c r="K136" i="7"/>
  <c r="H137" i="7"/>
  <c r="I137" i="7"/>
  <c r="H138" i="7"/>
  <c r="I138" i="7"/>
  <c r="H139" i="7"/>
  <c r="I139" i="7"/>
  <c r="H140" i="7"/>
  <c r="I140" i="7"/>
  <c r="H141" i="7"/>
  <c r="I141" i="7"/>
  <c r="H142" i="7"/>
  <c r="I142" i="7"/>
  <c r="H143" i="7"/>
  <c r="I143" i="7"/>
  <c r="H144" i="7"/>
  <c r="I144" i="7"/>
  <c r="H145" i="7"/>
  <c r="I145" i="7"/>
  <c r="H146" i="7"/>
  <c r="I146" i="7"/>
  <c r="H147" i="7"/>
  <c r="I147" i="7"/>
  <c r="H148" i="7"/>
  <c r="I148" i="7"/>
  <c r="H149" i="7"/>
  <c r="I149" i="7"/>
  <c r="H150" i="7"/>
  <c r="I150" i="7"/>
  <c r="H151" i="7"/>
  <c r="I151" i="7"/>
  <c r="H152" i="7"/>
  <c r="I152" i="7"/>
  <c r="H153" i="7"/>
  <c r="I153" i="7"/>
  <c r="H154" i="7"/>
  <c r="I154" i="7"/>
  <c r="I136" i="7"/>
  <c r="H136" i="7"/>
  <c r="B109" i="7"/>
  <c r="B101" i="7"/>
  <c r="H96" i="7"/>
  <c r="I96" i="7"/>
  <c r="J96" i="7"/>
  <c r="K96" i="7"/>
  <c r="H97" i="7"/>
  <c r="I97" i="7"/>
  <c r="J97" i="7"/>
  <c r="K97" i="7"/>
  <c r="H98" i="7"/>
  <c r="I98" i="7"/>
  <c r="J98" i="7"/>
  <c r="K98" i="7"/>
  <c r="H99" i="7"/>
  <c r="I99" i="7"/>
  <c r="J99" i="7"/>
  <c r="K99" i="7"/>
  <c r="H100" i="7"/>
  <c r="I100" i="7"/>
  <c r="J100" i="7"/>
  <c r="K100" i="7"/>
  <c r="H101" i="7"/>
  <c r="I101" i="7"/>
  <c r="J101" i="7"/>
  <c r="K101" i="7"/>
  <c r="H102" i="7"/>
  <c r="I102" i="7"/>
  <c r="J102" i="7"/>
  <c r="K102" i="7"/>
  <c r="H103" i="7"/>
  <c r="I103" i="7"/>
  <c r="J103" i="7"/>
  <c r="K103" i="7"/>
  <c r="H104" i="7"/>
  <c r="I104" i="7"/>
  <c r="J104" i="7"/>
  <c r="K104" i="7"/>
  <c r="H105" i="7"/>
  <c r="I105" i="7"/>
  <c r="J105" i="7"/>
  <c r="K105" i="7"/>
  <c r="H106" i="7"/>
  <c r="I106" i="7"/>
  <c r="J106" i="7"/>
  <c r="K106" i="7"/>
  <c r="H107" i="7"/>
  <c r="I107" i="7"/>
  <c r="J107" i="7"/>
  <c r="K107" i="7"/>
  <c r="H108" i="7"/>
  <c r="I108" i="7"/>
  <c r="J108" i="7"/>
  <c r="K108" i="7"/>
  <c r="H109" i="7"/>
  <c r="I109" i="7"/>
  <c r="J109" i="7"/>
  <c r="K109" i="7"/>
  <c r="H110" i="7"/>
  <c r="I110" i="7"/>
  <c r="J110" i="7"/>
  <c r="K110" i="7"/>
  <c r="H111" i="7"/>
  <c r="I111" i="7"/>
  <c r="J111" i="7"/>
  <c r="K111" i="7"/>
  <c r="H112" i="7"/>
  <c r="I112" i="7"/>
  <c r="J112" i="7"/>
  <c r="K112" i="7"/>
  <c r="H113" i="7"/>
  <c r="I113" i="7"/>
  <c r="J113" i="7"/>
  <c r="K113" i="7"/>
  <c r="H114" i="7"/>
  <c r="I114" i="7"/>
  <c r="J114" i="7"/>
  <c r="K114" i="7"/>
  <c r="H115" i="7"/>
  <c r="I115" i="7"/>
  <c r="J115" i="7"/>
  <c r="K115" i="7"/>
  <c r="H116" i="7"/>
  <c r="I116" i="7"/>
  <c r="J116" i="7"/>
  <c r="K116" i="7"/>
  <c r="H117" i="7"/>
  <c r="I117" i="7"/>
  <c r="J117" i="7"/>
  <c r="K117" i="7"/>
  <c r="H118" i="7"/>
  <c r="I118" i="7"/>
  <c r="J118" i="7"/>
  <c r="K118" i="7"/>
  <c r="H119" i="7"/>
  <c r="I119" i="7"/>
  <c r="J119" i="7"/>
  <c r="K119" i="7"/>
  <c r="H120" i="7"/>
  <c r="I120" i="7"/>
  <c r="J120" i="7"/>
  <c r="K120" i="7"/>
  <c r="H121" i="7"/>
  <c r="I121" i="7"/>
  <c r="J121" i="7"/>
  <c r="K121" i="7"/>
  <c r="H122" i="7"/>
  <c r="I122" i="7"/>
  <c r="J122" i="7"/>
  <c r="K122" i="7"/>
  <c r="K95" i="7"/>
  <c r="J95" i="7"/>
  <c r="I95" i="7"/>
  <c r="H95" i="7"/>
  <c r="B65" i="7"/>
  <c r="B56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49" i="7"/>
  <c r="H50" i="7"/>
  <c r="J50" i="7"/>
  <c r="K50" i="7"/>
  <c r="H51" i="7"/>
  <c r="J51" i="7"/>
  <c r="K51" i="7"/>
  <c r="H52" i="7"/>
  <c r="J52" i="7"/>
  <c r="K52" i="7"/>
  <c r="H53" i="7"/>
  <c r="J53" i="7"/>
  <c r="K53" i="7"/>
  <c r="H54" i="7"/>
  <c r="J54" i="7"/>
  <c r="K54" i="7"/>
  <c r="H55" i="7"/>
  <c r="J55" i="7"/>
  <c r="K55" i="7"/>
  <c r="H56" i="7"/>
  <c r="J56" i="7"/>
  <c r="K56" i="7"/>
  <c r="H57" i="7"/>
  <c r="J57" i="7"/>
  <c r="K57" i="7"/>
  <c r="H58" i="7"/>
  <c r="J58" i="7"/>
  <c r="K58" i="7"/>
  <c r="H59" i="7"/>
  <c r="J59" i="7"/>
  <c r="K59" i="7"/>
  <c r="H60" i="7"/>
  <c r="J60" i="7"/>
  <c r="K60" i="7"/>
  <c r="H61" i="7"/>
  <c r="J61" i="7"/>
  <c r="K61" i="7"/>
  <c r="H62" i="7"/>
  <c r="J62" i="7"/>
  <c r="K62" i="7"/>
  <c r="H63" i="7"/>
  <c r="J63" i="7"/>
  <c r="K63" i="7"/>
  <c r="H64" i="7"/>
  <c r="J64" i="7"/>
  <c r="K64" i="7"/>
  <c r="H65" i="7"/>
  <c r="J65" i="7"/>
  <c r="K65" i="7"/>
  <c r="H66" i="7"/>
  <c r="J66" i="7"/>
  <c r="K66" i="7"/>
  <c r="H67" i="7"/>
  <c r="J67" i="7"/>
  <c r="K67" i="7"/>
  <c r="H68" i="7"/>
  <c r="J68" i="7"/>
  <c r="K68" i="7"/>
  <c r="H69" i="7"/>
  <c r="J69" i="7"/>
  <c r="K69" i="7"/>
  <c r="H70" i="7"/>
  <c r="J70" i="7"/>
  <c r="K70" i="7"/>
  <c r="H71" i="7"/>
  <c r="J71" i="7"/>
  <c r="K71" i="7"/>
  <c r="H72" i="7"/>
  <c r="J72" i="7"/>
  <c r="K72" i="7"/>
  <c r="H73" i="7"/>
  <c r="J73" i="7"/>
  <c r="K73" i="7"/>
  <c r="H74" i="7"/>
  <c r="J74" i="7"/>
  <c r="K74" i="7"/>
  <c r="H75" i="7"/>
  <c r="J75" i="7"/>
  <c r="K75" i="7"/>
  <c r="H76" i="7"/>
  <c r="J76" i="7"/>
  <c r="K76" i="7"/>
  <c r="K49" i="7"/>
  <c r="J49" i="7"/>
  <c r="H49" i="7"/>
  <c r="B30" i="7"/>
  <c r="B18" i="7"/>
  <c r="H11" i="7"/>
  <c r="I11" i="7"/>
  <c r="J11" i="7"/>
  <c r="K11" i="7"/>
  <c r="H12" i="7"/>
  <c r="I12" i="7"/>
  <c r="J12" i="7"/>
  <c r="K12" i="7"/>
  <c r="H13" i="7"/>
  <c r="I13" i="7"/>
  <c r="J13" i="7"/>
  <c r="K13" i="7"/>
  <c r="H14" i="7"/>
  <c r="I14" i="7"/>
  <c r="J14" i="7"/>
  <c r="K14" i="7"/>
  <c r="H15" i="7"/>
  <c r="I15" i="7"/>
  <c r="J15" i="7"/>
  <c r="K15" i="7"/>
  <c r="H16" i="7"/>
  <c r="I16" i="7"/>
  <c r="J16" i="7"/>
  <c r="K16" i="7"/>
  <c r="H17" i="7"/>
  <c r="I17" i="7"/>
  <c r="J17" i="7"/>
  <c r="K17" i="7"/>
  <c r="H18" i="7"/>
  <c r="I18" i="7"/>
  <c r="J18" i="7"/>
  <c r="K18" i="7"/>
  <c r="H19" i="7"/>
  <c r="I19" i="7"/>
  <c r="J19" i="7"/>
  <c r="K19" i="7"/>
  <c r="H20" i="7"/>
  <c r="I20" i="7"/>
  <c r="J20" i="7"/>
  <c r="K20" i="7"/>
  <c r="H21" i="7"/>
  <c r="I21" i="7"/>
  <c r="J21" i="7"/>
  <c r="K21" i="7"/>
  <c r="H22" i="7"/>
  <c r="I22" i="7"/>
  <c r="J22" i="7"/>
  <c r="K22" i="7"/>
  <c r="H23" i="7"/>
  <c r="I23" i="7"/>
  <c r="J23" i="7"/>
  <c r="K23" i="7"/>
  <c r="H24" i="7"/>
  <c r="I24" i="7"/>
  <c r="J24" i="7"/>
  <c r="K24" i="7"/>
  <c r="H25" i="7"/>
  <c r="I25" i="7"/>
  <c r="J25" i="7"/>
  <c r="K25" i="7"/>
  <c r="H26" i="7"/>
  <c r="I26" i="7"/>
  <c r="J26" i="7"/>
  <c r="K26" i="7"/>
  <c r="H27" i="7"/>
  <c r="I27" i="7"/>
  <c r="J27" i="7"/>
  <c r="K27" i="7"/>
  <c r="H28" i="7"/>
  <c r="I28" i="7"/>
  <c r="J28" i="7"/>
  <c r="K28" i="7"/>
  <c r="H29" i="7"/>
  <c r="I29" i="7"/>
  <c r="J29" i="7"/>
  <c r="K29" i="7"/>
  <c r="H30" i="7"/>
  <c r="I30" i="7"/>
  <c r="J30" i="7"/>
  <c r="K30" i="7"/>
  <c r="H31" i="7"/>
  <c r="I31" i="7"/>
  <c r="J31" i="7"/>
  <c r="K31" i="7"/>
  <c r="H32" i="7"/>
  <c r="I32" i="7"/>
  <c r="J32" i="7"/>
  <c r="K32" i="7"/>
  <c r="H33" i="7"/>
  <c r="I33" i="7"/>
  <c r="J33" i="7"/>
  <c r="K33" i="7"/>
  <c r="H34" i="7"/>
  <c r="I34" i="7"/>
  <c r="J34" i="7"/>
  <c r="K34" i="7"/>
  <c r="H35" i="7"/>
  <c r="I35" i="7"/>
  <c r="J35" i="7"/>
  <c r="K35" i="7"/>
  <c r="H36" i="7"/>
  <c r="I36" i="7"/>
  <c r="J36" i="7"/>
  <c r="K36" i="7"/>
  <c r="H37" i="7"/>
  <c r="I37" i="7"/>
  <c r="J37" i="7"/>
  <c r="K37" i="7"/>
  <c r="H38" i="7"/>
  <c r="I38" i="7"/>
  <c r="J38" i="7"/>
  <c r="K38" i="7"/>
  <c r="H39" i="7"/>
  <c r="I39" i="7"/>
  <c r="J39" i="7"/>
  <c r="K39" i="7"/>
  <c r="H40" i="7"/>
  <c r="I40" i="7"/>
  <c r="J40" i="7"/>
  <c r="K40" i="7"/>
  <c r="H41" i="7"/>
  <c r="I41" i="7"/>
  <c r="J41" i="7"/>
  <c r="K41" i="7"/>
  <c r="K10" i="7"/>
  <c r="J10" i="7"/>
  <c r="I10" i="7"/>
  <c r="H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10" i="7"/>
  <c r="G71" i="10"/>
  <c r="G54" i="10"/>
  <c r="K45" i="10"/>
  <c r="L45" i="10"/>
  <c r="M45" i="10"/>
  <c r="N45" i="10"/>
  <c r="K46" i="10"/>
  <c r="L46" i="10"/>
  <c r="M46" i="10"/>
  <c r="N46" i="10"/>
  <c r="K47" i="10"/>
  <c r="L47" i="10"/>
  <c r="M47" i="10"/>
  <c r="N47" i="10"/>
  <c r="K48" i="10"/>
  <c r="L48" i="10"/>
  <c r="M48" i="10"/>
  <c r="N48" i="10"/>
  <c r="K49" i="10"/>
  <c r="L49" i="10"/>
  <c r="M49" i="10"/>
  <c r="N49" i="10"/>
  <c r="K50" i="10"/>
  <c r="L50" i="10"/>
  <c r="M50" i="10"/>
  <c r="N50" i="10"/>
  <c r="K51" i="10"/>
  <c r="L51" i="10"/>
  <c r="M51" i="10"/>
  <c r="N51" i="10"/>
  <c r="K52" i="10"/>
  <c r="L52" i="10"/>
  <c r="M52" i="10"/>
  <c r="N52" i="10"/>
  <c r="K53" i="10"/>
  <c r="L53" i="10"/>
  <c r="M53" i="10"/>
  <c r="N53" i="10"/>
  <c r="K54" i="10"/>
  <c r="L54" i="10"/>
  <c r="M54" i="10"/>
  <c r="N54" i="10"/>
  <c r="K55" i="10"/>
  <c r="L55" i="10"/>
  <c r="M55" i="10"/>
  <c r="N55" i="10"/>
  <c r="K56" i="10"/>
  <c r="L56" i="10"/>
  <c r="M56" i="10"/>
  <c r="N56" i="10"/>
  <c r="K57" i="10"/>
  <c r="L57" i="10"/>
  <c r="M57" i="10"/>
  <c r="N57" i="10"/>
  <c r="K58" i="10"/>
  <c r="L58" i="10"/>
  <c r="M58" i="10"/>
  <c r="N58" i="10"/>
  <c r="K59" i="10"/>
  <c r="L59" i="10"/>
  <c r="M59" i="10"/>
  <c r="N59" i="10"/>
  <c r="K60" i="10"/>
  <c r="L60" i="10"/>
  <c r="M60" i="10"/>
  <c r="N60" i="10"/>
  <c r="K61" i="10"/>
  <c r="L61" i="10"/>
  <c r="M61" i="10"/>
  <c r="N61" i="10"/>
  <c r="K62" i="10"/>
  <c r="L62" i="10"/>
  <c r="M62" i="10"/>
  <c r="N62" i="10"/>
  <c r="K63" i="10"/>
  <c r="L63" i="10"/>
  <c r="M63" i="10"/>
  <c r="N63" i="10"/>
  <c r="K64" i="10"/>
  <c r="L64" i="10"/>
  <c r="M64" i="10"/>
  <c r="N64" i="10"/>
  <c r="K65" i="10"/>
  <c r="L65" i="10"/>
  <c r="M65" i="10"/>
  <c r="N65" i="10"/>
  <c r="K66" i="10"/>
  <c r="L66" i="10"/>
  <c r="M66" i="10"/>
  <c r="N66" i="10"/>
  <c r="K67" i="10"/>
  <c r="L67" i="10"/>
  <c r="M67" i="10"/>
  <c r="N67" i="10"/>
  <c r="K68" i="10"/>
  <c r="L68" i="10"/>
  <c r="M68" i="10"/>
  <c r="N68" i="10"/>
  <c r="K69" i="10"/>
  <c r="L69" i="10"/>
  <c r="M69" i="10"/>
  <c r="N69" i="10"/>
  <c r="K70" i="10"/>
  <c r="L70" i="10"/>
  <c r="M70" i="10"/>
  <c r="N70" i="10"/>
  <c r="K71" i="10"/>
  <c r="L71" i="10"/>
  <c r="M71" i="10"/>
  <c r="N71" i="10"/>
  <c r="K72" i="10"/>
  <c r="L72" i="10"/>
  <c r="M72" i="10"/>
  <c r="N72" i="10"/>
  <c r="K73" i="10"/>
  <c r="L73" i="10"/>
  <c r="M73" i="10"/>
  <c r="N73" i="10"/>
  <c r="K74" i="10"/>
  <c r="L74" i="10"/>
  <c r="M74" i="10"/>
  <c r="N74" i="10"/>
  <c r="K75" i="10"/>
  <c r="L75" i="10"/>
  <c r="M75" i="10"/>
  <c r="N75" i="10"/>
  <c r="K76" i="10"/>
  <c r="L76" i="10"/>
  <c r="M76" i="10"/>
  <c r="N76" i="10"/>
  <c r="K44" i="10"/>
  <c r="L44" i="10"/>
  <c r="M44" i="10"/>
  <c r="N44" i="10"/>
  <c r="N43" i="10"/>
  <c r="M43" i="10"/>
  <c r="L43" i="10"/>
  <c r="K43" i="10"/>
  <c r="G24" i="10"/>
  <c r="G17" i="10"/>
  <c r="K7" i="10"/>
  <c r="L7" i="10"/>
  <c r="M7" i="10"/>
  <c r="N7" i="10"/>
  <c r="K8" i="10"/>
  <c r="L8" i="10"/>
  <c r="M8" i="10"/>
  <c r="N8" i="10"/>
  <c r="K9" i="10"/>
  <c r="L9" i="10"/>
  <c r="M9" i="10"/>
  <c r="N9" i="10"/>
  <c r="K10" i="10"/>
  <c r="L10" i="10"/>
  <c r="M10" i="10"/>
  <c r="N10" i="10"/>
  <c r="K11" i="10"/>
  <c r="L11" i="10"/>
  <c r="M11" i="10"/>
  <c r="N11" i="10"/>
  <c r="K12" i="10"/>
  <c r="L12" i="10"/>
  <c r="M12" i="10"/>
  <c r="N12" i="10"/>
  <c r="K13" i="10"/>
  <c r="L13" i="10"/>
  <c r="M13" i="10"/>
  <c r="N13" i="10"/>
  <c r="K14" i="10"/>
  <c r="L14" i="10"/>
  <c r="M14" i="10"/>
  <c r="N14" i="10"/>
  <c r="K15" i="10"/>
  <c r="L15" i="10"/>
  <c r="M15" i="10"/>
  <c r="N15" i="10"/>
  <c r="K16" i="10"/>
  <c r="L16" i="10"/>
  <c r="M16" i="10"/>
  <c r="N16" i="10"/>
  <c r="K17" i="10"/>
  <c r="L17" i="10"/>
  <c r="M17" i="10"/>
  <c r="N17" i="10"/>
  <c r="K18" i="10"/>
  <c r="L18" i="10"/>
  <c r="M18" i="10"/>
  <c r="N18" i="10"/>
  <c r="K19" i="10"/>
  <c r="L19" i="10"/>
  <c r="M19" i="10"/>
  <c r="N19" i="10"/>
  <c r="K20" i="10"/>
  <c r="L20" i="10"/>
  <c r="M20" i="10"/>
  <c r="N20" i="10"/>
  <c r="K21" i="10"/>
  <c r="L21" i="10"/>
  <c r="M21" i="10"/>
  <c r="N21" i="10"/>
  <c r="K22" i="10"/>
  <c r="L22" i="10"/>
  <c r="M22" i="10"/>
  <c r="N22" i="10"/>
  <c r="K23" i="10"/>
  <c r="L23" i="10"/>
  <c r="M23" i="10"/>
  <c r="N23" i="10"/>
  <c r="K24" i="10"/>
  <c r="L24" i="10"/>
  <c r="M24" i="10"/>
  <c r="N24" i="10"/>
  <c r="K25" i="10"/>
  <c r="L25" i="10"/>
  <c r="M25" i="10"/>
  <c r="N25" i="10"/>
  <c r="K26" i="10"/>
  <c r="L26" i="10"/>
  <c r="M26" i="10"/>
  <c r="N26" i="10"/>
  <c r="K27" i="10"/>
  <c r="L27" i="10"/>
  <c r="M27" i="10"/>
  <c r="N27" i="10"/>
  <c r="K28" i="10"/>
  <c r="L28" i="10"/>
  <c r="M28" i="10"/>
  <c r="N28" i="10"/>
  <c r="K29" i="10"/>
  <c r="L29" i="10"/>
  <c r="M29" i="10"/>
  <c r="N29" i="10"/>
  <c r="K30" i="10"/>
  <c r="L30" i="10"/>
  <c r="M30" i="10"/>
  <c r="N30" i="10"/>
  <c r="K31" i="10"/>
  <c r="L31" i="10"/>
  <c r="M31" i="10"/>
  <c r="N31" i="10"/>
  <c r="K32" i="10"/>
  <c r="L32" i="10"/>
  <c r="M32" i="10"/>
  <c r="N32" i="10"/>
  <c r="K33" i="10"/>
  <c r="L33" i="10"/>
  <c r="M33" i="10"/>
  <c r="N33" i="10"/>
  <c r="K34" i="10"/>
  <c r="L34" i="10"/>
  <c r="M34" i="10"/>
  <c r="N34" i="10"/>
  <c r="N6" i="10"/>
  <c r="L6" i="10"/>
  <c r="K6" i="10"/>
  <c r="M6" i="10"/>
  <c r="B292" i="7" l="1"/>
  <c r="M19" i="11" l="1"/>
  <c r="L19" i="11"/>
  <c r="K9" i="11" l="1"/>
  <c r="K14" i="11"/>
  <c r="K10" i="11" l="1"/>
  <c r="K15" i="11"/>
  <c r="K11" i="11" l="1"/>
  <c r="K16" i="11"/>
  <c r="K12" i="11" l="1"/>
  <c r="K17" i="11"/>
  <c r="K13" i="11" l="1"/>
  <c r="K18" i="11"/>
  <c r="K19" i="11" l="1"/>
</calcChain>
</file>

<file path=xl/sharedStrings.xml><?xml version="1.0" encoding="utf-8"?>
<sst xmlns="http://schemas.openxmlformats.org/spreadsheetml/2006/main" count="182" uniqueCount="67">
  <si>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</si>
  <si>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</si>
  <si>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</si>
  <si>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</si>
  <si>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</si>
  <si>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</si>
  <si>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</si>
  <si>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</si>
  <si>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</si>
  <si>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</si>
  <si>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</si>
  <si>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</si>
  <si>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</si>
  <si>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</si>
  <si>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</si>
  <si>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</si>
  <si>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</si>
  <si>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</si>
  <si>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</si>
  <si>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</si>
  <si>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</si>
  <si>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</si>
  <si>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</si>
  <si>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</si>
  <si>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</si>
  <si>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</si>
  <si>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</si>
  <si>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</si>
  <si>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</si>
  <si>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</si>
  <si>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</si>
  <si>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</si>
  <si>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</si>
  <si>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</si>
  <si>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1 Acuerdo 1224</t>
  </si>
  <si>
    <t>60-60,2Hz</t>
  </si>
  <si>
    <t>B</t>
  </si>
  <si>
    <t>interna</t>
  </si>
  <si>
    <t>Hora</t>
  </si>
  <si>
    <t>V -  Frecuencia - PPC/PPC_2</t>
  </si>
  <si>
    <t>V 2 -  Potencia activa - PPC/PPC_2</t>
  </si>
  <si>
    <t>Timestamp</t>
  </si>
  <si>
    <t>Fecha</t>
  </si>
  <si>
    <t>60,2-60,4Hz</t>
  </si>
  <si>
    <t>Escalon frecuencia</t>
  </si>
  <si>
    <t>60,4-60,6Hz</t>
  </si>
  <si>
    <t>60,6-60,8Hz</t>
  </si>
  <si>
    <t>60,8-61Hz</t>
  </si>
  <si>
    <t>Escalon ascendente</t>
  </si>
  <si>
    <t>60-60,2 hz</t>
  </si>
  <si>
    <t>Frecuencia (Hz)</t>
  </si>
  <si>
    <t>Banda establecimiento 3%</t>
  </si>
  <si>
    <t>Banda respuesta 3%</t>
  </si>
  <si>
    <t>Escalon descendente</t>
  </si>
  <si>
    <t>60,2-60 hz</t>
  </si>
  <si>
    <t>Tr</t>
  </si>
  <si>
    <t>Te</t>
  </si>
  <si>
    <t>Gráfica Frecuencia vs tiempo</t>
  </si>
  <si>
    <t>Gráfica Potencia vs. Tiempo</t>
  </si>
  <si>
    <t>60- 59,8Hz</t>
  </si>
  <si>
    <t>59,8-59,6Hz</t>
  </si>
  <si>
    <t>59,6-59,4Hz</t>
  </si>
  <si>
    <t>59,4-59,2Hz</t>
  </si>
  <si>
    <t>59,2-59Hz</t>
  </si>
  <si>
    <t>NA</t>
  </si>
  <si>
    <t>No</t>
  </si>
  <si>
    <t>Se aplico en la logica interna del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</si>
</sst>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\ h:mm:ss"/>
    <numFmt numFmtId="165" formatCode="h:mm:ss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1" applyNumberFormat="1" applyFont="1" applyBorder="1"/>
    <xf numFmtId="22" fontId="0" fillId="0" borderId="0" xfId="0" applyNumberFormat="1"/>
    <xf numFmtId="164" fontId="0" fillId="0" borderId="0" xfId="0" applyNumberFormat="1"/>
    <xf numFmtId="21" fontId="0" fillId="0" borderId="0" xfId="0" applyNumberFormat="1"/>
    <xf numFmtId="0" fontId="4" fillId="0" borderId="0" xfId="0" applyFont="1"/>
    <xf numFmtId="14" fontId="0" fillId="0" borderId="0" xfId="0" applyNumberFormat="1"/>
    <xf numFmtId="19" fontId="0" fillId="0" borderId="0" xfId="0" applyNumberFormat="1"/>
    <xf numFmtId="0" fontId="1" fillId="0" borderId="1" xfId="0" applyFont="1" applyBorder="1" applyAlignment="1">
      <alignment horizontal="center"/>
    </xf>
    <xf numFmtId="14" fontId="5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65" fontId="5" fillId="0" borderId="0" xfId="0" applyNumberFormat="1" applyFont="1"/>
    <xf numFmtId="165" fontId="3" fillId="0" borderId="1" xfId="0" applyNumberFormat="1" applyFont="1" applyBorder="1"/>
    <xf numFmtId="165" fontId="5" fillId="0" borderId="1" xfId="0" applyNumberFormat="1" applyFont="1" applyBorder="1"/>
    <xf numFmtId="165" fontId="0" fillId="3" borderId="0" xfId="0" applyNumberFormat="1" applyFill="1"/>
    <xf numFmtId="0" fontId="0" fillId="3" borderId="0" xfId="0" applyFill="1"/>
    <xf numFmtId="165" fontId="0" fillId="4" borderId="0" xfId="0" applyNumberFormat="1" applyFill="1"/>
    <xf numFmtId="0" fontId="0" fillId="4" borderId="0" xfId="0" applyFill="1"/>
    <xf numFmtId="0" fontId="3" fillId="0" borderId="0" xfId="0" applyFont="1"/>
    <xf numFmtId="165" fontId="0" fillId="0" borderId="0" xfId="0" applyNumberFormat="1" applyFill="1"/>
    <xf numFmtId="0" fontId="0" fillId="0" borderId="0" xfId="0" applyFill="1"/>
    <xf numFmtId="165" fontId="5" fillId="3" borderId="0" xfId="0" applyNumberFormat="1" applyFont="1" applyFill="1"/>
    <xf numFmtId="14" fontId="5" fillId="3" borderId="0" xfId="0" applyNumberFormat="1" applyFont="1" applyFill="1"/>
    <xf numFmtId="165" fontId="5" fillId="4" borderId="0" xfId="0" applyNumberFormat="1" applyFont="1" applyFill="1"/>
    <xf numFmtId="14" fontId="5" fillId="4" borderId="0" xfId="0" applyNumberFormat="1" applyFont="1" applyFill="1"/>
    <xf numFmtId="0" fontId="0" fillId="0" borderId="0" xfId="0" applyFont="1" applyAlignment="1"/>
    <xf numFmtId="0" fontId="0" fillId="3" borderId="0" xfId="0" applyFont="1" applyFill="1" applyAlignment="1"/>
    <xf numFmtId="0" fontId="0" fillId="4" borderId="0" xfId="0" applyFont="1" applyFill="1" applyAlignment="1"/>
    <xf numFmtId="165" fontId="5" fillId="0" borderId="0" xfId="0" applyNumberFormat="1" applyFont="1" applyFill="1"/>
    <xf numFmtId="14" fontId="5" fillId="0" borderId="0" xfId="0" applyNumberFormat="1" applyFont="1" applyFill="1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3" fillId="0" borderId="0" xfId="0" applyNumberFormat="1" applyFont="1"/>
    <xf numFmtId="165" fontId="5" fillId="0" borderId="1" xfId="0" applyNumberFormat="1" applyFont="1" applyFill="1" applyBorder="1"/>
    <xf numFmtId="165" fontId="0" fillId="0" borderId="0" xfId="0" applyNumberFormat="1" applyFont="1"/>
    <xf numFmtId="0" fontId="0" fillId="0" borderId="0" xfId="0" applyFont="1"/>
    <xf numFmtId="165" fontId="0" fillId="3" borderId="0" xfId="0" applyNumberFormat="1" applyFont="1" applyFill="1"/>
    <xf numFmtId="0" fontId="0" fillId="3" borderId="0" xfId="0" applyFont="1" applyFill="1"/>
    <xf numFmtId="165" fontId="0" fillId="4" borderId="0" xfId="0" applyNumberFormat="1" applyFont="1" applyFill="1"/>
    <xf numFmtId="0" fontId="0" fillId="4" borderId="0" xfId="0" applyFont="1" applyFill="1"/>
    <xf numFmtId="165" fontId="0" fillId="0" borderId="0" xfId="0" applyNumberFormat="1" applyFont="1" applyFill="1"/>
    <xf numFmtId="0" fontId="0" fillId="0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5F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establecimiento'!$H$6:$H$36</c:f>
              <c:numCache>
                <c:formatCode>h:mm:ss.000</c:formatCode>
                <c:ptCount val="31"/>
                <c:pt idx="0">
                  <c:v>44780.643654513886</c:v>
                </c:pt>
                <c:pt idx="1">
                  <c:v>44780.643654525462</c:v>
                </c:pt>
                <c:pt idx="2">
                  <c:v>44780.643664224539</c:v>
                </c:pt>
                <c:pt idx="3">
                  <c:v>44780.64366613426</c:v>
                </c:pt>
                <c:pt idx="4">
                  <c:v>44780.643666145836</c:v>
                </c:pt>
                <c:pt idx="5">
                  <c:v>44780.643677754633</c:v>
                </c:pt>
                <c:pt idx="6">
                  <c:v>44780.643677766202</c:v>
                </c:pt>
                <c:pt idx="7">
                  <c:v>44780.643689363424</c:v>
                </c:pt>
                <c:pt idx="8">
                  <c:v>44780.643689375</c:v>
                </c:pt>
                <c:pt idx="9">
                  <c:v>44780.643700983797</c:v>
                </c:pt>
                <c:pt idx="10">
                  <c:v>44780.643700995373</c:v>
                </c:pt>
                <c:pt idx="11">
                  <c:v>44780.64371527778</c:v>
                </c:pt>
                <c:pt idx="12">
                  <c:v>44780.643712592595</c:v>
                </c:pt>
                <c:pt idx="13">
                  <c:v>44780.643722118053</c:v>
                </c:pt>
                <c:pt idx="14">
                  <c:v>44780.643724201385</c:v>
                </c:pt>
                <c:pt idx="15">
                  <c:v>44780.643724212961</c:v>
                </c:pt>
                <c:pt idx="16">
                  <c:v>44780.643738298611</c:v>
                </c:pt>
                <c:pt idx="17">
                  <c:v>44780.643738310187</c:v>
                </c:pt>
                <c:pt idx="18">
                  <c:v>44780.643749930554</c:v>
                </c:pt>
                <c:pt idx="19">
                  <c:v>44780.64374994213</c:v>
                </c:pt>
                <c:pt idx="20">
                  <c:v>44780.643761550928</c:v>
                </c:pt>
                <c:pt idx="21">
                  <c:v>44780.643761562496</c:v>
                </c:pt>
                <c:pt idx="22">
                  <c:v>44780.643773159725</c:v>
                </c:pt>
                <c:pt idx="23">
                  <c:v>44780.643773171294</c:v>
                </c:pt>
                <c:pt idx="24">
                  <c:v>44780.643780011575</c:v>
                </c:pt>
                <c:pt idx="25">
                  <c:v>44780.643785127315</c:v>
                </c:pt>
                <c:pt idx="26">
                  <c:v>44780.643785138891</c:v>
                </c:pt>
                <c:pt idx="27">
                  <c:v>44780.64378515046</c:v>
                </c:pt>
                <c:pt idx="28">
                  <c:v>44780.643796747689</c:v>
                </c:pt>
              </c:numCache>
            </c:numRef>
          </c:cat>
          <c:val>
            <c:numRef>
              <c:f>'Tiempo de establecimiento'!$I$6:$I$36</c:f>
              <c:numCache>
                <c:formatCode>General</c:formatCode>
                <c:ptCount val="31"/>
                <c:pt idx="0">
                  <c:v>7.9957399368286133</c:v>
                </c:pt>
                <c:pt idx="1">
                  <c:v>7.9957399368286133</c:v>
                </c:pt>
                <c:pt idx="2">
                  <c:v>7.9957399368286133</c:v>
                </c:pt>
                <c:pt idx="3">
                  <c:v>7.9976701736450195</c:v>
                </c:pt>
                <c:pt idx="4">
                  <c:v>7.9976701736450195</c:v>
                </c:pt>
                <c:pt idx="5">
                  <c:v>7.9976701736450195</c:v>
                </c:pt>
                <c:pt idx="6">
                  <c:v>7.9976701736450195</c:v>
                </c:pt>
                <c:pt idx="7">
                  <c:v>7.9976701736450195</c:v>
                </c:pt>
                <c:pt idx="8">
                  <c:v>7.9976701736450195</c:v>
                </c:pt>
                <c:pt idx="9">
                  <c:v>7.996880054473877</c:v>
                </c:pt>
                <c:pt idx="10">
                  <c:v>7.996880054473877</c:v>
                </c:pt>
                <c:pt idx="11">
                  <c:v>7.5351200103759766</c:v>
                </c:pt>
                <c:pt idx="12">
                  <c:v>7.5351200103759766</c:v>
                </c:pt>
                <c:pt idx="13">
                  <c:v>7.5351200103759766</c:v>
                </c:pt>
                <c:pt idx="14">
                  <c:v>7.2329602241516113</c:v>
                </c:pt>
                <c:pt idx="15">
                  <c:v>7.2329602241516113</c:v>
                </c:pt>
                <c:pt idx="16">
                  <c:v>6.9561800956726074</c:v>
                </c:pt>
                <c:pt idx="17">
                  <c:v>6.9561800956726074</c:v>
                </c:pt>
                <c:pt idx="18">
                  <c:v>6.8807101249694824</c:v>
                </c:pt>
                <c:pt idx="19">
                  <c:v>6.8807101249694824</c:v>
                </c:pt>
                <c:pt idx="20">
                  <c:v>6.8807101249694824</c:v>
                </c:pt>
                <c:pt idx="21">
                  <c:v>6.8807101249694824</c:v>
                </c:pt>
                <c:pt idx="22">
                  <c:v>6.8561902046203613</c:v>
                </c:pt>
                <c:pt idx="23">
                  <c:v>6.8561902046203613</c:v>
                </c:pt>
                <c:pt idx="24">
                  <c:v>6.8561902046203613</c:v>
                </c:pt>
                <c:pt idx="25">
                  <c:v>6.8560400009155273</c:v>
                </c:pt>
                <c:pt idx="26">
                  <c:v>6.8560400009155273</c:v>
                </c:pt>
                <c:pt idx="27">
                  <c:v>6.8560400009155273</c:v>
                </c:pt>
                <c:pt idx="28">
                  <c:v>6.8821501731872559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D-4098-9DCD-217C8AFB5BB2}"/>
            </c:ext>
          </c:extLst>
        </c:ser>
        <c:ser>
          <c:idx val="0"/>
          <c:order val="1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establecimiento'!$K$6:$K$36</c:f>
              <c:numCache>
                <c:formatCode>General</c:formatCode>
                <c:ptCount val="31"/>
                <c:pt idx="0">
                  <c:v>6.9058399999999995</c:v>
                </c:pt>
                <c:pt idx="1">
                  <c:v>6.9058399999999995</c:v>
                </c:pt>
                <c:pt idx="2">
                  <c:v>6.9058399999999995</c:v>
                </c:pt>
                <c:pt idx="3">
                  <c:v>6.9058399999999995</c:v>
                </c:pt>
                <c:pt idx="4">
                  <c:v>6.9058399999999995</c:v>
                </c:pt>
                <c:pt idx="5">
                  <c:v>6.9058399999999995</c:v>
                </c:pt>
                <c:pt idx="6">
                  <c:v>6.9058399999999995</c:v>
                </c:pt>
                <c:pt idx="7">
                  <c:v>6.9058399999999995</c:v>
                </c:pt>
                <c:pt idx="8">
                  <c:v>6.9058399999999995</c:v>
                </c:pt>
                <c:pt idx="9">
                  <c:v>6.9058399999999995</c:v>
                </c:pt>
                <c:pt idx="10">
                  <c:v>6.9058399999999995</c:v>
                </c:pt>
                <c:pt idx="11">
                  <c:v>6.9058399999999995</c:v>
                </c:pt>
                <c:pt idx="12">
                  <c:v>6.9058399999999995</c:v>
                </c:pt>
                <c:pt idx="13">
                  <c:v>6.9058399999999995</c:v>
                </c:pt>
                <c:pt idx="14">
                  <c:v>6.9058399999999995</c:v>
                </c:pt>
                <c:pt idx="15">
                  <c:v>6.9058399999999995</c:v>
                </c:pt>
                <c:pt idx="16">
                  <c:v>6.9058399999999995</c:v>
                </c:pt>
                <c:pt idx="17">
                  <c:v>6.9058399999999995</c:v>
                </c:pt>
                <c:pt idx="18">
                  <c:v>6.9058399999999995</c:v>
                </c:pt>
                <c:pt idx="19">
                  <c:v>6.9058399999999995</c:v>
                </c:pt>
                <c:pt idx="20">
                  <c:v>6.9058399999999995</c:v>
                </c:pt>
                <c:pt idx="21">
                  <c:v>6.9058399999999995</c:v>
                </c:pt>
                <c:pt idx="22">
                  <c:v>6.9058399999999995</c:v>
                </c:pt>
                <c:pt idx="23">
                  <c:v>6.9058399999999995</c:v>
                </c:pt>
                <c:pt idx="24">
                  <c:v>6.9058399999999995</c:v>
                </c:pt>
                <c:pt idx="25">
                  <c:v>6.9058399999999995</c:v>
                </c:pt>
                <c:pt idx="26">
                  <c:v>6.9058399999999995</c:v>
                </c:pt>
                <c:pt idx="27">
                  <c:v>6.9058399999999995</c:v>
                </c:pt>
                <c:pt idx="28">
                  <c:v>6.9058399999999995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D-4098-9DCD-217C8AFB5BB2}"/>
            </c:ext>
          </c:extLst>
        </c:ser>
        <c:ser>
          <c:idx val="2"/>
          <c:order val="2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establecimiento'!$L$6:$L$36</c:f>
              <c:numCache>
                <c:formatCode>General</c:formatCode>
                <c:ptCount val="31"/>
                <c:pt idx="0">
                  <c:v>6.8381600000000002</c:v>
                </c:pt>
                <c:pt idx="1">
                  <c:v>6.8381600000000002</c:v>
                </c:pt>
                <c:pt idx="2">
                  <c:v>6.8381600000000002</c:v>
                </c:pt>
                <c:pt idx="3">
                  <c:v>6.8381600000000002</c:v>
                </c:pt>
                <c:pt idx="4">
                  <c:v>6.8381600000000002</c:v>
                </c:pt>
                <c:pt idx="5">
                  <c:v>6.8381600000000002</c:v>
                </c:pt>
                <c:pt idx="6">
                  <c:v>6.8381600000000002</c:v>
                </c:pt>
                <c:pt idx="7">
                  <c:v>6.8381600000000002</c:v>
                </c:pt>
                <c:pt idx="8">
                  <c:v>6.8381600000000002</c:v>
                </c:pt>
                <c:pt idx="9">
                  <c:v>6.8381600000000002</c:v>
                </c:pt>
                <c:pt idx="10">
                  <c:v>6.8381600000000002</c:v>
                </c:pt>
                <c:pt idx="11">
                  <c:v>6.8381600000000002</c:v>
                </c:pt>
                <c:pt idx="12">
                  <c:v>6.8381600000000002</c:v>
                </c:pt>
                <c:pt idx="13">
                  <c:v>6.8381600000000002</c:v>
                </c:pt>
                <c:pt idx="14">
                  <c:v>6.8381600000000002</c:v>
                </c:pt>
                <c:pt idx="15">
                  <c:v>6.8381600000000002</c:v>
                </c:pt>
                <c:pt idx="16">
                  <c:v>6.8381600000000002</c:v>
                </c:pt>
                <c:pt idx="17">
                  <c:v>6.8381600000000002</c:v>
                </c:pt>
                <c:pt idx="18">
                  <c:v>6.8381600000000002</c:v>
                </c:pt>
                <c:pt idx="19">
                  <c:v>6.8381600000000002</c:v>
                </c:pt>
                <c:pt idx="20">
                  <c:v>6.8381600000000002</c:v>
                </c:pt>
                <c:pt idx="21">
                  <c:v>6.8381600000000002</c:v>
                </c:pt>
                <c:pt idx="22">
                  <c:v>6.8381600000000002</c:v>
                </c:pt>
                <c:pt idx="23">
                  <c:v>6.8381600000000002</c:v>
                </c:pt>
                <c:pt idx="24">
                  <c:v>6.8381600000000002</c:v>
                </c:pt>
                <c:pt idx="25">
                  <c:v>6.8381600000000002</c:v>
                </c:pt>
                <c:pt idx="26">
                  <c:v>6.8381600000000002</c:v>
                </c:pt>
                <c:pt idx="27">
                  <c:v>6.8381600000000002</c:v>
                </c:pt>
                <c:pt idx="28">
                  <c:v>6.8381600000000002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D-4098-9DCD-217C8AFB5BB2}"/>
            </c:ext>
          </c:extLst>
        </c:ser>
        <c:ser>
          <c:idx val="3"/>
          <c:order val="3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establecimiento'!$M$6:$M$36</c:f>
              <c:numCache>
                <c:formatCode>General</c:formatCode>
                <c:ptCount val="31"/>
                <c:pt idx="0">
                  <c:v>8.0338399999999996</c:v>
                </c:pt>
                <c:pt idx="1">
                  <c:v>8.0338399999999996</c:v>
                </c:pt>
                <c:pt idx="2">
                  <c:v>8.0338399999999996</c:v>
                </c:pt>
                <c:pt idx="3">
                  <c:v>8.0338399999999996</c:v>
                </c:pt>
                <c:pt idx="4">
                  <c:v>8.0338399999999996</c:v>
                </c:pt>
                <c:pt idx="5">
                  <c:v>8.0338399999999996</c:v>
                </c:pt>
                <c:pt idx="6">
                  <c:v>8.0338399999999996</c:v>
                </c:pt>
                <c:pt idx="7">
                  <c:v>8.0338399999999996</c:v>
                </c:pt>
                <c:pt idx="8">
                  <c:v>8.0338399999999996</c:v>
                </c:pt>
                <c:pt idx="9">
                  <c:v>8.0338399999999996</c:v>
                </c:pt>
                <c:pt idx="10">
                  <c:v>8.0338399999999996</c:v>
                </c:pt>
                <c:pt idx="11">
                  <c:v>8.0338399999999996</c:v>
                </c:pt>
                <c:pt idx="12">
                  <c:v>8.0338399999999996</c:v>
                </c:pt>
                <c:pt idx="13">
                  <c:v>8.0338399999999996</c:v>
                </c:pt>
                <c:pt idx="14">
                  <c:v>8.0338399999999996</c:v>
                </c:pt>
                <c:pt idx="15">
                  <c:v>8.0338399999999996</c:v>
                </c:pt>
                <c:pt idx="16">
                  <c:v>8.0338399999999996</c:v>
                </c:pt>
                <c:pt idx="17">
                  <c:v>8.0338399999999996</c:v>
                </c:pt>
                <c:pt idx="18">
                  <c:v>8.0338399999999996</c:v>
                </c:pt>
                <c:pt idx="19">
                  <c:v>8.0338399999999996</c:v>
                </c:pt>
                <c:pt idx="20">
                  <c:v>8.0338399999999996</c:v>
                </c:pt>
                <c:pt idx="21">
                  <c:v>8.0338399999999996</c:v>
                </c:pt>
                <c:pt idx="22">
                  <c:v>8.0338399999999996</c:v>
                </c:pt>
                <c:pt idx="23">
                  <c:v>8.0338399999999996</c:v>
                </c:pt>
                <c:pt idx="24">
                  <c:v>8.0338399999999996</c:v>
                </c:pt>
                <c:pt idx="25">
                  <c:v>8.0338399999999996</c:v>
                </c:pt>
                <c:pt idx="26">
                  <c:v>8.0338399999999996</c:v>
                </c:pt>
                <c:pt idx="27">
                  <c:v>8.0338399999999996</c:v>
                </c:pt>
                <c:pt idx="28">
                  <c:v>8.0338399999999996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5-4C8B-A75B-E83074E865FA}"/>
            </c:ext>
          </c:extLst>
        </c:ser>
        <c:ser>
          <c:idx val="4"/>
          <c:order val="4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'Tiempo de establecimiento'!$N$6:$N$36</c:f>
              <c:numCache>
                <c:formatCode>General</c:formatCode>
                <c:ptCount val="31"/>
                <c:pt idx="0">
                  <c:v>7.9661600000000004</c:v>
                </c:pt>
                <c:pt idx="1">
                  <c:v>7.9661600000000004</c:v>
                </c:pt>
                <c:pt idx="2">
                  <c:v>7.9661600000000004</c:v>
                </c:pt>
                <c:pt idx="3">
                  <c:v>7.9661600000000004</c:v>
                </c:pt>
                <c:pt idx="4">
                  <c:v>7.9661600000000004</c:v>
                </c:pt>
                <c:pt idx="5">
                  <c:v>7.9661600000000004</c:v>
                </c:pt>
                <c:pt idx="6">
                  <c:v>7.9661600000000004</c:v>
                </c:pt>
                <c:pt idx="7">
                  <c:v>7.9661600000000004</c:v>
                </c:pt>
                <c:pt idx="8">
                  <c:v>7.9661600000000004</c:v>
                </c:pt>
                <c:pt idx="9">
                  <c:v>7.9661600000000004</c:v>
                </c:pt>
                <c:pt idx="10">
                  <c:v>7.9661600000000004</c:v>
                </c:pt>
                <c:pt idx="11">
                  <c:v>7.9661600000000004</c:v>
                </c:pt>
                <c:pt idx="12">
                  <c:v>7.9661600000000004</c:v>
                </c:pt>
                <c:pt idx="13">
                  <c:v>7.9661600000000004</c:v>
                </c:pt>
                <c:pt idx="14">
                  <c:v>7.9661600000000004</c:v>
                </c:pt>
                <c:pt idx="15">
                  <c:v>7.9661600000000004</c:v>
                </c:pt>
                <c:pt idx="16">
                  <c:v>7.9661600000000004</c:v>
                </c:pt>
                <c:pt idx="17">
                  <c:v>7.9661600000000004</c:v>
                </c:pt>
                <c:pt idx="18">
                  <c:v>7.9661600000000004</c:v>
                </c:pt>
                <c:pt idx="19">
                  <c:v>7.9661600000000004</c:v>
                </c:pt>
                <c:pt idx="20">
                  <c:v>7.9661600000000004</c:v>
                </c:pt>
                <c:pt idx="21">
                  <c:v>7.9661600000000004</c:v>
                </c:pt>
                <c:pt idx="22">
                  <c:v>7.9661600000000004</c:v>
                </c:pt>
                <c:pt idx="23">
                  <c:v>7.9661600000000004</c:v>
                </c:pt>
                <c:pt idx="24">
                  <c:v>7.9661600000000004</c:v>
                </c:pt>
                <c:pt idx="25">
                  <c:v>7.9661600000000004</c:v>
                </c:pt>
                <c:pt idx="26">
                  <c:v>7.9661600000000004</c:v>
                </c:pt>
                <c:pt idx="27">
                  <c:v>7.9661600000000004</c:v>
                </c:pt>
                <c:pt idx="28">
                  <c:v>7.9661600000000004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35-4C8B-A75B-E83074E8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At val="0"/>
        <c:auto val="1"/>
        <c:lblAlgn val="ctr"/>
        <c:lblOffset val="50"/>
        <c:noMultiLvlLbl val="0"/>
      </c:catAx>
      <c:valAx>
        <c:axId val="469683711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estatismo'!$E$95:$E$122</c:f>
              <c:numCache>
                <c:formatCode>h:mm:ss.000</c:formatCode>
                <c:ptCount val="28"/>
                <c:pt idx="0">
                  <c:v>44780.524593391201</c:v>
                </c:pt>
                <c:pt idx="1">
                  <c:v>44780.524593402777</c:v>
                </c:pt>
                <c:pt idx="2">
                  <c:v>44780.524605011575</c:v>
                </c:pt>
                <c:pt idx="3">
                  <c:v>44780.524605023151</c:v>
                </c:pt>
                <c:pt idx="4">
                  <c:v>44780.524616828705</c:v>
                </c:pt>
                <c:pt idx="5">
                  <c:v>44780.524616840281</c:v>
                </c:pt>
                <c:pt idx="6">
                  <c:v>44780.524628460647</c:v>
                </c:pt>
                <c:pt idx="7">
                  <c:v>44780.524628472223</c:v>
                </c:pt>
                <c:pt idx="8">
                  <c:v>44780.524640069445</c:v>
                </c:pt>
                <c:pt idx="9">
                  <c:v>44780.524640081021</c:v>
                </c:pt>
                <c:pt idx="10">
                  <c:v>44780.524651689811</c:v>
                </c:pt>
                <c:pt idx="11">
                  <c:v>44780.524651701387</c:v>
                </c:pt>
                <c:pt idx="12">
                  <c:v>44780.524663310185</c:v>
                </c:pt>
                <c:pt idx="13">
                  <c:v>44780.524663321761</c:v>
                </c:pt>
                <c:pt idx="14">
                  <c:v>44780.524674918983</c:v>
                </c:pt>
                <c:pt idx="15">
                  <c:v>44780.524674930559</c:v>
                </c:pt>
                <c:pt idx="16">
                  <c:v>44780.524686539349</c:v>
                </c:pt>
                <c:pt idx="17">
                  <c:v>44780.524686550925</c:v>
                </c:pt>
                <c:pt idx="18">
                  <c:v>44780.524701608796</c:v>
                </c:pt>
                <c:pt idx="19">
                  <c:v>44780.524701620372</c:v>
                </c:pt>
                <c:pt idx="20">
                  <c:v>44780.52471322917</c:v>
                </c:pt>
                <c:pt idx="21">
                  <c:v>44780.524713240738</c:v>
                </c:pt>
                <c:pt idx="22">
                  <c:v>44780.52472483796</c:v>
                </c:pt>
                <c:pt idx="23">
                  <c:v>44780.524724849536</c:v>
                </c:pt>
                <c:pt idx="24">
                  <c:v>44780.524736458334</c:v>
                </c:pt>
                <c:pt idx="25">
                  <c:v>44780.52473646991</c:v>
                </c:pt>
                <c:pt idx="26">
                  <c:v>44780.5247480787</c:v>
                </c:pt>
                <c:pt idx="27">
                  <c:v>44780.524748090276</c:v>
                </c:pt>
              </c:numCache>
            </c:numRef>
          </c:cat>
          <c:val>
            <c:numRef>
              <c:f>'Gráficas cálculo estatismo'!$G$95:$G$122</c:f>
              <c:numCache>
                <c:formatCode>General</c:formatCode>
                <c:ptCount val="28"/>
                <c:pt idx="0">
                  <c:v>6.5459198951721191</c:v>
                </c:pt>
                <c:pt idx="1">
                  <c:v>6.5459198951721191</c:v>
                </c:pt>
                <c:pt idx="2">
                  <c:v>6.5459198951721191</c:v>
                </c:pt>
                <c:pt idx="3">
                  <c:v>6.5459198951721191</c:v>
                </c:pt>
                <c:pt idx="4">
                  <c:v>6.545569896697998</c:v>
                </c:pt>
                <c:pt idx="5">
                  <c:v>6.545569896697998</c:v>
                </c:pt>
                <c:pt idx="6">
                  <c:v>6.4085001945495605</c:v>
                </c:pt>
                <c:pt idx="7">
                  <c:v>6.4085001945495605</c:v>
                </c:pt>
                <c:pt idx="8">
                  <c:v>6.4085001945495605</c:v>
                </c:pt>
                <c:pt idx="9">
                  <c:v>6.4085001945495605</c:v>
                </c:pt>
                <c:pt idx="10">
                  <c:v>5.8187298774719238</c:v>
                </c:pt>
                <c:pt idx="11">
                  <c:v>5.8187298774719238</c:v>
                </c:pt>
                <c:pt idx="12">
                  <c:v>5.3812899589538574</c:v>
                </c:pt>
                <c:pt idx="13">
                  <c:v>5.3812899589538574</c:v>
                </c:pt>
                <c:pt idx="14">
                  <c:v>5.2105798721313477</c:v>
                </c:pt>
                <c:pt idx="15">
                  <c:v>5.2105798721313477</c:v>
                </c:pt>
                <c:pt idx="16">
                  <c:v>5.2105798721313477</c:v>
                </c:pt>
                <c:pt idx="17">
                  <c:v>5.2105798721313477</c:v>
                </c:pt>
                <c:pt idx="18">
                  <c:v>5.1408801078796387</c:v>
                </c:pt>
                <c:pt idx="19">
                  <c:v>5.1408801078796387</c:v>
                </c:pt>
                <c:pt idx="20">
                  <c:v>5.1675801277160645</c:v>
                </c:pt>
                <c:pt idx="21">
                  <c:v>5.1675801277160645</c:v>
                </c:pt>
                <c:pt idx="22">
                  <c:v>5.1871399879455566</c:v>
                </c:pt>
                <c:pt idx="23">
                  <c:v>5.1871399879455566</c:v>
                </c:pt>
                <c:pt idx="24">
                  <c:v>5.2223100662231445</c:v>
                </c:pt>
                <c:pt idx="25">
                  <c:v>5.2223100662231445</c:v>
                </c:pt>
                <c:pt idx="26">
                  <c:v>5.2232398986816406</c:v>
                </c:pt>
                <c:pt idx="27">
                  <c:v>5.2232398986816406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1-4C06-ACD1-5659B614E451}"/>
            </c:ext>
          </c:extLst>
        </c:ser>
        <c:ser>
          <c:idx val="0"/>
          <c:order val="1"/>
          <c:tx>
            <c:strRef>
              <c:f>'Gráficas cálculo estatismo'!$H$95:$H$97</c:f>
              <c:strCache>
                <c:ptCount val="3"/>
                <c:pt idx="0">
                  <c:v>6,58478</c:v>
                </c:pt>
                <c:pt idx="1">
                  <c:v>6,58478</c:v>
                </c:pt>
                <c:pt idx="2">
                  <c:v>6,58478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estatismo'!$H$95:$H$122</c:f>
              <c:numCache>
                <c:formatCode>General</c:formatCode>
                <c:ptCount val="28"/>
                <c:pt idx="0">
                  <c:v>6.5847800000000003</c:v>
                </c:pt>
                <c:pt idx="1">
                  <c:v>6.5847800000000003</c:v>
                </c:pt>
                <c:pt idx="2">
                  <c:v>6.5847800000000003</c:v>
                </c:pt>
                <c:pt idx="3">
                  <c:v>6.5847800000000003</c:v>
                </c:pt>
                <c:pt idx="4">
                  <c:v>6.5847800000000003</c:v>
                </c:pt>
                <c:pt idx="5">
                  <c:v>6.5847800000000003</c:v>
                </c:pt>
                <c:pt idx="6">
                  <c:v>6.5847800000000003</c:v>
                </c:pt>
                <c:pt idx="7">
                  <c:v>6.5847800000000003</c:v>
                </c:pt>
                <c:pt idx="8">
                  <c:v>6.5847800000000003</c:v>
                </c:pt>
                <c:pt idx="9">
                  <c:v>6.5847800000000003</c:v>
                </c:pt>
                <c:pt idx="10">
                  <c:v>6.5847800000000003</c:v>
                </c:pt>
                <c:pt idx="11">
                  <c:v>6.5847800000000003</c:v>
                </c:pt>
                <c:pt idx="12">
                  <c:v>6.5847800000000003</c:v>
                </c:pt>
                <c:pt idx="13">
                  <c:v>6.5847800000000003</c:v>
                </c:pt>
                <c:pt idx="14">
                  <c:v>6.5847800000000003</c:v>
                </c:pt>
                <c:pt idx="15">
                  <c:v>6.5847800000000003</c:v>
                </c:pt>
                <c:pt idx="16">
                  <c:v>6.5847800000000003</c:v>
                </c:pt>
                <c:pt idx="17">
                  <c:v>6.5847800000000003</c:v>
                </c:pt>
                <c:pt idx="18">
                  <c:v>6.5847800000000003</c:v>
                </c:pt>
                <c:pt idx="19">
                  <c:v>6.5847800000000003</c:v>
                </c:pt>
                <c:pt idx="20">
                  <c:v>6.5847800000000003</c:v>
                </c:pt>
                <c:pt idx="21">
                  <c:v>6.5847800000000003</c:v>
                </c:pt>
                <c:pt idx="22">
                  <c:v>6.5847800000000003</c:v>
                </c:pt>
                <c:pt idx="23">
                  <c:v>6.5847800000000003</c:v>
                </c:pt>
                <c:pt idx="24">
                  <c:v>6.5847800000000003</c:v>
                </c:pt>
                <c:pt idx="25">
                  <c:v>6.5847800000000003</c:v>
                </c:pt>
                <c:pt idx="26">
                  <c:v>6.5847800000000003</c:v>
                </c:pt>
                <c:pt idx="27">
                  <c:v>6.5847800000000003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B-429B-8BFE-CB2D953ADA76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estatismo'!$I$95:$I$122</c:f>
              <c:numCache>
                <c:formatCode>General</c:formatCode>
                <c:ptCount val="28"/>
                <c:pt idx="0">
                  <c:v>6.5052199999999996</c:v>
                </c:pt>
                <c:pt idx="1">
                  <c:v>6.5052199999999996</c:v>
                </c:pt>
                <c:pt idx="2">
                  <c:v>6.5052199999999996</c:v>
                </c:pt>
                <c:pt idx="3">
                  <c:v>6.5052199999999996</c:v>
                </c:pt>
                <c:pt idx="4">
                  <c:v>6.5052199999999996</c:v>
                </c:pt>
                <c:pt idx="5">
                  <c:v>6.5052199999999996</c:v>
                </c:pt>
                <c:pt idx="6">
                  <c:v>6.5052199999999996</c:v>
                </c:pt>
                <c:pt idx="7">
                  <c:v>6.5052199999999996</c:v>
                </c:pt>
                <c:pt idx="8">
                  <c:v>6.5052199999999996</c:v>
                </c:pt>
                <c:pt idx="9">
                  <c:v>6.5052199999999996</c:v>
                </c:pt>
                <c:pt idx="10">
                  <c:v>6.5052199999999996</c:v>
                </c:pt>
                <c:pt idx="11">
                  <c:v>6.5052199999999996</c:v>
                </c:pt>
                <c:pt idx="12">
                  <c:v>6.5052199999999996</c:v>
                </c:pt>
                <c:pt idx="13">
                  <c:v>6.5052199999999996</c:v>
                </c:pt>
                <c:pt idx="14">
                  <c:v>6.5052199999999996</c:v>
                </c:pt>
                <c:pt idx="15">
                  <c:v>6.5052199999999996</c:v>
                </c:pt>
                <c:pt idx="16">
                  <c:v>6.5052199999999996</c:v>
                </c:pt>
                <c:pt idx="17">
                  <c:v>6.5052199999999996</c:v>
                </c:pt>
                <c:pt idx="18">
                  <c:v>6.5052199999999996</c:v>
                </c:pt>
                <c:pt idx="19">
                  <c:v>6.5052199999999996</c:v>
                </c:pt>
                <c:pt idx="20">
                  <c:v>6.5052199999999996</c:v>
                </c:pt>
                <c:pt idx="21">
                  <c:v>6.5052199999999996</c:v>
                </c:pt>
                <c:pt idx="22">
                  <c:v>6.5052199999999996</c:v>
                </c:pt>
                <c:pt idx="23">
                  <c:v>6.5052199999999996</c:v>
                </c:pt>
                <c:pt idx="24">
                  <c:v>6.5052199999999996</c:v>
                </c:pt>
                <c:pt idx="25">
                  <c:v>6.5052199999999996</c:v>
                </c:pt>
                <c:pt idx="26">
                  <c:v>6.5052199999999996</c:v>
                </c:pt>
                <c:pt idx="27">
                  <c:v>6.5052199999999996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B-429B-8BFE-CB2D953ADA76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estatismo'!$J$95:$J$122</c:f>
              <c:numCache>
                <c:formatCode>General</c:formatCode>
                <c:ptCount val="28"/>
                <c:pt idx="0">
                  <c:v>5.2587800000000007</c:v>
                </c:pt>
                <c:pt idx="1">
                  <c:v>5.2587800000000007</c:v>
                </c:pt>
                <c:pt idx="2">
                  <c:v>5.2587800000000007</c:v>
                </c:pt>
                <c:pt idx="3">
                  <c:v>5.2587800000000007</c:v>
                </c:pt>
                <c:pt idx="4">
                  <c:v>5.2587800000000007</c:v>
                </c:pt>
                <c:pt idx="5">
                  <c:v>5.2587800000000007</c:v>
                </c:pt>
                <c:pt idx="6">
                  <c:v>5.2587800000000007</c:v>
                </c:pt>
                <c:pt idx="7">
                  <c:v>5.2587800000000007</c:v>
                </c:pt>
                <c:pt idx="8">
                  <c:v>5.2587800000000007</c:v>
                </c:pt>
                <c:pt idx="9">
                  <c:v>5.2587800000000007</c:v>
                </c:pt>
                <c:pt idx="10">
                  <c:v>5.2587800000000007</c:v>
                </c:pt>
                <c:pt idx="11">
                  <c:v>5.2587800000000007</c:v>
                </c:pt>
                <c:pt idx="12">
                  <c:v>5.2587800000000007</c:v>
                </c:pt>
                <c:pt idx="13">
                  <c:v>5.2587800000000007</c:v>
                </c:pt>
                <c:pt idx="14">
                  <c:v>5.2587800000000007</c:v>
                </c:pt>
                <c:pt idx="15">
                  <c:v>5.2587800000000007</c:v>
                </c:pt>
                <c:pt idx="16">
                  <c:v>5.2587800000000007</c:v>
                </c:pt>
                <c:pt idx="17">
                  <c:v>5.2587800000000007</c:v>
                </c:pt>
                <c:pt idx="18">
                  <c:v>5.2587800000000007</c:v>
                </c:pt>
                <c:pt idx="19">
                  <c:v>5.2587800000000007</c:v>
                </c:pt>
                <c:pt idx="20">
                  <c:v>5.2587800000000007</c:v>
                </c:pt>
                <c:pt idx="21">
                  <c:v>5.2587800000000007</c:v>
                </c:pt>
                <c:pt idx="22">
                  <c:v>5.2587800000000007</c:v>
                </c:pt>
                <c:pt idx="23">
                  <c:v>5.2587800000000007</c:v>
                </c:pt>
                <c:pt idx="24">
                  <c:v>5.2587800000000007</c:v>
                </c:pt>
                <c:pt idx="25">
                  <c:v>5.2587800000000007</c:v>
                </c:pt>
                <c:pt idx="26">
                  <c:v>5.2587800000000007</c:v>
                </c:pt>
                <c:pt idx="27">
                  <c:v>5.2587800000000007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B-429B-8BFE-CB2D953ADA76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estatismo'!$K$95:$K$122</c:f>
              <c:numCache>
                <c:formatCode>General</c:formatCode>
                <c:ptCount val="28"/>
                <c:pt idx="0">
                  <c:v>5.1792199999999999</c:v>
                </c:pt>
                <c:pt idx="1">
                  <c:v>5.1792199999999999</c:v>
                </c:pt>
                <c:pt idx="2">
                  <c:v>5.1792199999999999</c:v>
                </c:pt>
                <c:pt idx="3">
                  <c:v>5.1792199999999999</c:v>
                </c:pt>
                <c:pt idx="4">
                  <c:v>5.1792199999999999</c:v>
                </c:pt>
                <c:pt idx="5">
                  <c:v>5.1792199999999999</c:v>
                </c:pt>
                <c:pt idx="6">
                  <c:v>5.1792199999999999</c:v>
                </c:pt>
                <c:pt idx="7">
                  <c:v>5.1792199999999999</c:v>
                </c:pt>
                <c:pt idx="8">
                  <c:v>5.1792199999999999</c:v>
                </c:pt>
                <c:pt idx="9">
                  <c:v>5.1792199999999999</c:v>
                </c:pt>
                <c:pt idx="10">
                  <c:v>5.1792199999999999</c:v>
                </c:pt>
                <c:pt idx="11">
                  <c:v>5.1792199999999999</c:v>
                </c:pt>
                <c:pt idx="12">
                  <c:v>5.1792199999999999</c:v>
                </c:pt>
                <c:pt idx="13">
                  <c:v>5.1792199999999999</c:v>
                </c:pt>
                <c:pt idx="14">
                  <c:v>5.1792199999999999</c:v>
                </c:pt>
                <c:pt idx="15">
                  <c:v>5.1792199999999999</c:v>
                </c:pt>
                <c:pt idx="16">
                  <c:v>5.1792199999999999</c:v>
                </c:pt>
                <c:pt idx="17">
                  <c:v>5.1792199999999999</c:v>
                </c:pt>
                <c:pt idx="18">
                  <c:v>5.1792199999999999</c:v>
                </c:pt>
                <c:pt idx="19">
                  <c:v>5.1792199999999999</c:v>
                </c:pt>
                <c:pt idx="20">
                  <c:v>5.1792199999999999</c:v>
                </c:pt>
                <c:pt idx="21">
                  <c:v>5.1792199999999999</c:v>
                </c:pt>
                <c:pt idx="22">
                  <c:v>5.1792199999999999</c:v>
                </c:pt>
                <c:pt idx="23">
                  <c:v>5.1792199999999999</c:v>
                </c:pt>
                <c:pt idx="24">
                  <c:v>5.1792199999999999</c:v>
                </c:pt>
                <c:pt idx="25">
                  <c:v>5.1792199999999999</c:v>
                </c:pt>
                <c:pt idx="26">
                  <c:v>5.1792199999999999</c:v>
                </c:pt>
                <c:pt idx="27">
                  <c:v>5.1792199999999999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1B-429B-8BFE-CB2D953A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  <c:minorUnit val="2.0000000000000004E-2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estatismo'!$E$95:$E$122</c:f>
              <c:numCache>
                <c:formatCode>h:mm:ss.000</c:formatCode>
                <c:ptCount val="28"/>
                <c:pt idx="0">
                  <c:v>44780.524593391201</c:v>
                </c:pt>
                <c:pt idx="1">
                  <c:v>44780.524593402777</c:v>
                </c:pt>
                <c:pt idx="2">
                  <c:v>44780.524605011575</c:v>
                </c:pt>
                <c:pt idx="3">
                  <c:v>44780.524605023151</c:v>
                </c:pt>
                <c:pt idx="4">
                  <c:v>44780.524616828705</c:v>
                </c:pt>
                <c:pt idx="5">
                  <c:v>44780.524616840281</c:v>
                </c:pt>
                <c:pt idx="6">
                  <c:v>44780.524628460647</c:v>
                </c:pt>
                <c:pt idx="7">
                  <c:v>44780.524628472223</c:v>
                </c:pt>
                <c:pt idx="8">
                  <c:v>44780.524640069445</c:v>
                </c:pt>
                <c:pt idx="9">
                  <c:v>44780.524640081021</c:v>
                </c:pt>
                <c:pt idx="10">
                  <c:v>44780.524651689811</c:v>
                </c:pt>
                <c:pt idx="11">
                  <c:v>44780.524651701387</c:v>
                </c:pt>
                <c:pt idx="12">
                  <c:v>44780.524663310185</c:v>
                </c:pt>
                <c:pt idx="13">
                  <c:v>44780.524663321761</c:v>
                </c:pt>
                <c:pt idx="14">
                  <c:v>44780.524674918983</c:v>
                </c:pt>
                <c:pt idx="15">
                  <c:v>44780.524674930559</c:v>
                </c:pt>
                <c:pt idx="16">
                  <c:v>44780.524686539349</c:v>
                </c:pt>
                <c:pt idx="17">
                  <c:v>44780.524686550925</c:v>
                </c:pt>
                <c:pt idx="18">
                  <c:v>44780.524701608796</c:v>
                </c:pt>
                <c:pt idx="19">
                  <c:v>44780.524701620372</c:v>
                </c:pt>
                <c:pt idx="20">
                  <c:v>44780.52471322917</c:v>
                </c:pt>
                <c:pt idx="21">
                  <c:v>44780.524713240738</c:v>
                </c:pt>
                <c:pt idx="22">
                  <c:v>44780.52472483796</c:v>
                </c:pt>
                <c:pt idx="23">
                  <c:v>44780.524724849536</c:v>
                </c:pt>
                <c:pt idx="24">
                  <c:v>44780.524736458334</c:v>
                </c:pt>
                <c:pt idx="25">
                  <c:v>44780.52473646991</c:v>
                </c:pt>
                <c:pt idx="26">
                  <c:v>44780.5247480787</c:v>
                </c:pt>
                <c:pt idx="27">
                  <c:v>44780.524748090276</c:v>
                </c:pt>
              </c:numCache>
            </c:numRef>
          </c:cat>
          <c:val>
            <c:numRef>
              <c:f>'Gráficas cálculo estatismo'!$F$95:$F$122</c:f>
              <c:numCache>
                <c:formatCode>General</c:formatCode>
                <c:ptCount val="28"/>
                <c:pt idx="0">
                  <c:v>60.400001525878906</c:v>
                </c:pt>
                <c:pt idx="1">
                  <c:v>60.400001525878906</c:v>
                </c:pt>
                <c:pt idx="2">
                  <c:v>60.400001525878906</c:v>
                </c:pt>
                <c:pt idx="3">
                  <c:v>60.400001525878906</c:v>
                </c:pt>
                <c:pt idx="4">
                  <c:v>60.599998474121094</c:v>
                </c:pt>
                <c:pt idx="5">
                  <c:v>60.599998474121094</c:v>
                </c:pt>
                <c:pt idx="6">
                  <c:v>60.599998474121094</c:v>
                </c:pt>
                <c:pt idx="7">
                  <c:v>60.599998474121094</c:v>
                </c:pt>
                <c:pt idx="8">
                  <c:v>60.599998474121094</c:v>
                </c:pt>
                <c:pt idx="9">
                  <c:v>60.599998474121094</c:v>
                </c:pt>
                <c:pt idx="10">
                  <c:v>60.599998474121094</c:v>
                </c:pt>
                <c:pt idx="11">
                  <c:v>60.599998474121094</c:v>
                </c:pt>
                <c:pt idx="12">
                  <c:v>60.599998474121094</c:v>
                </c:pt>
                <c:pt idx="13">
                  <c:v>60.599998474121094</c:v>
                </c:pt>
                <c:pt idx="14">
                  <c:v>60.599998474121094</c:v>
                </c:pt>
                <c:pt idx="15">
                  <c:v>60.599998474121094</c:v>
                </c:pt>
                <c:pt idx="16">
                  <c:v>60.599998474121094</c:v>
                </c:pt>
                <c:pt idx="17">
                  <c:v>60.599998474121094</c:v>
                </c:pt>
                <c:pt idx="18">
                  <c:v>60.599998474121094</c:v>
                </c:pt>
                <c:pt idx="19">
                  <c:v>60.599998474121094</c:v>
                </c:pt>
                <c:pt idx="20">
                  <c:v>60.599998474121094</c:v>
                </c:pt>
                <c:pt idx="21">
                  <c:v>60.599998474121094</c:v>
                </c:pt>
                <c:pt idx="22">
                  <c:v>60.599998474121094</c:v>
                </c:pt>
                <c:pt idx="23">
                  <c:v>60.599998474121094</c:v>
                </c:pt>
                <c:pt idx="24">
                  <c:v>60.599998474121094</c:v>
                </c:pt>
                <c:pt idx="25">
                  <c:v>60.599998474121094</c:v>
                </c:pt>
                <c:pt idx="26">
                  <c:v>60.599998474121094</c:v>
                </c:pt>
                <c:pt idx="27">
                  <c:v>60.599998474121094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4-426B-B1E1-006297E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estatismo'!$F$136:$F$154</c:f>
              <c:numCache>
                <c:formatCode>General</c:formatCode>
                <c:ptCount val="19"/>
                <c:pt idx="0">
                  <c:v>60.599998474121094</c:v>
                </c:pt>
                <c:pt idx="1">
                  <c:v>60.599998474121094</c:v>
                </c:pt>
                <c:pt idx="2">
                  <c:v>60.599998474121094</c:v>
                </c:pt>
                <c:pt idx="3">
                  <c:v>60.799999237060547</c:v>
                </c:pt>
                <c:pt idx="4">
                  <c:v>60.799999237060547</c:v>
                </c:pt>
                <c:pt idx="5">
                  <c:v>60.799999237060547</c:v>
                </c:pt>
                <c:pt idx="6">
                  <c:v>60.799999237060547</c:v>
                </c:pt>
                <c:pt idx="7">
                  <c:v>60.799999237060547</c:v>
                </c:pt>
                <c:pt idx="8">
                  <c:v>60.799999237060547</c:v>
                </c:pt>
                <c:pt idx="9">
                  <c:v>60.799999237060547</c:v>
                </c:pt>
                <c:pt idx="10">
                  <c:v>60.799999237060547</c:v>
                </c:pt>
                <c:pt idx="11">
                  <c:v>60.799999237060547</c:v>
                </c:pt>
                <c:pt idx="12">
                  <c:v>60.799999237060547</c:v>
                </c:pt>
                <c:pt idx="13">
                  <c:v>60.799999237060547</c:v>
                </c:pt>
                <c:pt idx="14">
                  <c:v>60.799999237060547</c:v>
                </c:pt>
                <c:pt idx="15">
                  <c:v>60.799999237060547</c:v>
                </c:pt>
                <c:pt idx="16">
                  <c:v>60.799999237060547</c:v>
                </c:pt>
                <c:pt idx="17">
                  <c:v>60.799999237060547</c:v>
                </c:pt>
                <c:pt idx="18">
                  <c:v>60.799999237060547</c:v>
                </c:pt>
              </c:numCache>
            </c:numRef>
          </c:cat>
          <c:val>
            <c:numRef>
              <c:f>'Gráficas cálculo estatismo'!$G$136:$G$154</c:f>
              <c:numCache>
                <c:formatCode>General</c:formatCode>
                <c:ptCount val="19"/>
                <c:pt idx="0">
                  <c:v>5.2204599380493164</c:v>
                </c:pt>
                <c:pt idx="1">
                  <c:v>5.2210898399353027</c:v>
                </c:pt>
                <c:pt idx="2">
                  <c:v>5.2210898399353027</c:v>
                </c:pt>
                <c:pt idx="3">
                  <c:v>5.2210898399353027</c:v>
                </c:pt>
                <c:pt idx="4">
                  <c:v>5.2210898399353027</c:v>
                </c:pt>
                <c:pt idx="5">
                  <c:v>4.8828301429748535</c:v>
                </c:pt>
                <c:pt idx="6">
                  <c:v>4.8828301429748535</c:v>
                </c:pt>
                <c:pt idx="7">
                  <c:v>4.8828301429748535</c:v>
                </c:pt>
                <c:pt idx="8">
                  <c:v>4.8828301429748535</c:v>
                </c:pt>
                <c:pt idx="9">
                  <c:v>4.2413301467895508</c:v>
                </c:pt>
                <c:pt idx="10">
                  <c:v>4.2413301467895508</c:v>
                </c:pt>
                <c:pt idx="11">
                  <c:v>3.9933099746704102</c:v>
                </c:pt>
                <c:pt idx="12">
                  <c:v>3.9933099746704102</c:v>
                </c:pt>
                <c:pt idx="13">
                  <c:v>3.9045999050140381</c:v>
                </c:pt>
                <c:pt idx="14">
                  <c:v>3.9045999050140381</c:v>
                </c:pt>
                <c:pt idx="15">
                  <c:v>3.9045999050140381</c:v>
                </c:pt>
                <c:pt idx="16">
                  <c:v>3.9045999050140381</c:v>
                </c:pt>
                <c:pt idx="17">
                  <c:v>3.8399500846862793</c:v>
                </c:pt>
                <c:pt idx="18">
                  <c:v>3.8399500846862793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93F-A947-00A28940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estatismo'!$E$136:$E$154</c:f>
              <c:numCache>
                <c:formatCode>h:mm:ss.000</c:formatCode>
                <c:ptCount val="19"/>
                <c:pt idx="0">
                  <c:v>44780.525026585645</c:v>
                </c:pt>
                <c:pt idx="1">
                  <c:v>44780.525038194442</c:v>
                </c:pt>
                <c:pt idx="2">
                  <c:v>44780.525038206019</c:v>
                </c:pt>
                <c:pt idx="3">
                  <c:v>44780.52504980324</c:v>
                </c:pt>
                <c:pt idx="4">
                  <c:v>44780.525049814816</c:v>
                </c:pt>
                <c:pt idx="5">
                  <c:v>44780.525063981484</c:v>
                </c:pt>
                <c:pt idx="6">
                  <c:v>44780.525063993053</c:v>
                </c:pt>
                <c:pt idx="7">
                  <c:v>44780.52507596065</c:v>
                </c:pt>
                <c:pt idx="8">
                  <c:v>44780.525075972226</c:v>
                </c:pt>
                <c:pt idx="9">
                  <c:v>44780.525089594907</c:v>
                </c:pt>
                <c:pt idx="10">
                  <c:v>44780.525089606483</c:v>
                </c:pt>
                <c:pt idx="11">
                  <c:v>44780.52510121528</c:v>
                </c:pt>
                <c:pt idx="12">
                  <c:v>44780.525101238425</c:v>
                </c:pt>
                <c:pt idx="13">
                  <c:v>44780.525112835647</c:v>
                </c:pt>
                <c:pt idx="14">
                  <c:v>44780.525112847223</c:v>
                </c:pt>
                <c:pt idx="15">
                  <c:v>44780.52512445602</c:v>
                </c:pt>
                <c:pt idx="16">
                  <c:v>44780.525124467589</c:v>
                </c:pt>
                <c:pt idx="17">
                  <c:v>44780.525137523146</c:v>
                </c:pt>
                <c:pt idx="18">
                  <c:v>44780.525137534722</c:v>
                </c:pt>
              </c:numCache>
            </c:numRef>
          </c:cat>
          <c:val>
            <c:numRef>
              <c:f>'Gráficas cálculo estatismo'!$G$136:$G$154</c:f>
              <c:numCache>
                <c:formatCode>General</c:formatCode>
                <c:ptCount val="19"/>
                <c:pt idx="0">
                  <c:v>5.2204599380493164</c:v>
                </c:pt>
                <c:pt idx="1">
                  <c:v>5.2210898399353027</c:v>
                </c:pt>
                <c:pt idx="2">
                  <c:v>5.2210898399353027</c:v>
                </c:pt>
                <c:pt idx="3">
                  <c:v>5.2210898399353027</c:v>
                </c:pt>
                <c:pt idx="4">
                  <c:v>5.2210898399353027</c:v>
                </c:pt>
                <c:pt idx="5">
                  <c:v>4.8828301429748535</c:v>
                </c:pt>
                <c:pt idx="6">
                  <c:v>4.8828301429748535</c:v>
                </c:pt>
                <c:pt idx="7">
                  <c:v>4.8828301429748535</c:v>
                </c:pt>
                <c:pt idx="8">
                  <c:v>4.8828301429748535</c:v>
                </c:pt>
                <c:pt idx="9">
                  <c:v>4.2413301467895508</c:v>
                </c:pt>
                <c:pt idx="10">
                  <c:v>4.2413301467895508</c:v>
                </c:pt>
                <c:pt idx="11">
                  <c:v>3.9933099746704102</c:v>
                </c:pt>
                <c:pt idx="12">
                  <c:v>3.9933099746704102</c:v>
                </c:pt>
                <c:pt idx="13">
                  <c:v>3.9045999050140381</c:v>
                </c:pt>
                <c:pt idx="14">
                  <c:v>3.9045999050140381</c:v>
                </c:pt>
                <c:pt idx="15">
                  <c:v>3.9045999050140381</c:v>
                </c:pt>
                <c:pt idx="16">
                  <c:v>3.9045999050140381</c:v>
                </c:pt>
                <c:pt idx="17">
                  <c:v>3.8399500846862793</c:v>
                </c:pt>
                <c:pt idx="18">
                  <c:v>3.8399500846862793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FE6-9C88-FDF1614531B4}"/>
            </c:ext>
          </c:extLst>
        </c:ser>
        <c:ser>
          <c:idx val="0"/>
          <c:order val="1"/>
          <c:marker>
            <c:symbol val="none"/>
          </c:marker>
          <c:val>
            <c:numRef>
              <c:f>'Gráficas cálculo estatismo'!$H$136:$H$154</c:f>
              <c:numCache>
                <c:formatCode>General</c:formatCode>
                <c:ptCount val="19"/>
                <c:pt idx="0">
                  <c:v>5.2588100000000004</c:v>
                </c:pt>
                <c:pt idx="1">
                  <c:v>5.2588100000000004</c:v>
                </c:pt>
                <c:pt idx="2">
                  <c:v>5.2588100000000004</c:v>
                </c:pt>
                <c:pt idx="3">
                  <c:v>5.2588100000000004</c:v>
                </c:pt>
                <c:pt idx="4">
                  <c:v>5.2588100000000004</c:v>
                </c:pt>
                <c:pt idx="5">
                  <c:v>5.2588100000000004</c:v>
                </c:pt>
                <c:pt idx="6">
                  <c:v>5.2588100000000004</c:v>
                </c:pt>
                <c:pt idx="7">
                  <c:v>5.2588100000000004</c:v>
                </c:pt>
                <c:pt idx="8">
                  <c:v>5.2588100000000004</c:v>
                </c:pt>
                <c:pt idx="9">
                  <c:v>5.2588100000000004</c:v>
                </c:pt>
                <c:pt idx="10">
                  <c:v>5.2588100000000004</c:v>
                </c:pt>
                <c:pt idx="11">
                  <c:v>5.2588100000000004</c:v>
                </c:pt>
                <c:pt idx="12">
                  <c:v>5.2588100000000004</c:v>
                </c:pt>
                <c:pt idx="13">
                  <c:v>5.2588100000000004</c:v>
                </c:pt>
                <c:pt idx="14">
                  <c:v>5.2588100000000004</c:v>
                </c:pt>
                <c:pt idx="15">
                  <c:v>5.2588100000000004</c:v>
                </c:pt>
                <c:pt idx="16">
                  <c:v>5.2588100000000004</c:v>
                </c:pt>
                <c:pt idx="17">
                  <c:v>5.2588100000000004</c:v>
                </c:pt>
                <c:pt idx="18">
                  <c:v>5.2588100000000004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D-4C81-A08E-12EF0B278B90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'Gráficas cálculo estatismo'!$I$136:$I$154</c:f>
              <c:numCache>
                <c:formatCode>General</c:formatCode>
                <c:ptCount val="19"/>
                <c:pt idx="0">
                  <c:v>5.1791900000000002</c:v>
                </c:pt>
                <c:pt idx="1">
                  <c:v>5.1791900000000002</c:v>
                </c:pt>
                <c:pt idx="2">
                  <c:v>5.1791900000000002</c:v>
                </c:pt>
                <c:pt idx="3">
                  <c:v>5.1791900000000002</c:v>
                </c:pt>
                <c:pt idx="4">
                  <c:v>5.1791900000000002</c:v>
                </c:pt>
                <c:pt idx="5">
                  <c:v>5.1791900000000002</c:v>
                </c:pt>
                <c:pt idx="6">
                  <c:v>5.1791900000000002</c:v>
                </c:pt>
                <c:pt idx="7">
                  <c:v>5.1791900000000002</c:v>
                </c:pt>
                <c:pt idx="8">
                  <c:v>5.1791900000000002</c:v>
                </c:pt>
                <c:pt idx="9">
                  <c:v>5.1791900000000002</c:v>
                </c:pt>
                <c:pt idx="10">
                  <c:v>5.1791900000000002</c:v>
                </c:pt>
                <c:pt idx="11">
                  <c:v>5.1791900000000002</c:v>
                </c:pt>
                <c:pt idx="12">
                  <c:v>5.1791900000000002</c:v>
                </c:pt>
                <c:pt idx="13">
                  <c:v>5.1791900000000002</c:v>
                </c:pt>
                <c:pt idx="14">
                  <c:v>5.1791900000000002</c:v>
                </c:pt>
                <c:pt idx="15">
                  <c:v>5.1791900000000002</c:v>
                </c:pt>
                <c:pt idx="16">
                  <c:v>5.1791900000000002</c:v>
                </c:pt>
                <c:pt idx="17">
                  <c:v>5.1791900000000002</c:v>
                </c:pt>
                <c:pt idx="18">
                  <c:v>5.1791900000000002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0D-4C81-A08E-12EF0B278B90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estatismo'!$J$136:$J$154</c:f>
              <c:numCache>
                <c:formatCode>General</c:formatCode>
                <c:ptCount val="19"/>
                <c:pt idx="0">
                  <c:v>3.8521899999999998</c:v>
                </c:pt>
                <c:pt idx="1">
                  <c:v>3.8521899999999998</c:v>
                </c:pt>
                <c:pt idx="2">
                  <c:v>3.8521899999999998</c:v>
                </c:pt>
                <c:pt idx="3">
                  <c:v>3.8521899999999998</c:v>
                </c:pt>
                <c:pt idx="4">
                  <c:v>3.8521899999999998</c:v>
                </c:pt>
                <c:pt idx="5">
                  <c:v>3.8521899999999998</c:v>
                </c:pt>
                <c:pt idx="6">
                  <c:v>3.8521899999999998</c:v>
                </c:pt>
                <c:pt idx="7">
                  <c:v>3.8521899999999998</c:v>
                </c:pt>
                <c:pt idx="8">
                  <c:v>3.8521899999999998</c:v>
                </c:pt>
                <c:pt idx="9">
                  <c:v>3.8521899999999998</c:v>
                </c:pt>
                <c:pt idx="10">
                  <c:v>3.8521899999999998</c:v>
                </c:pt>
                <c:pt idx="11">
                  <c:v>3.8521899999999998</c:v>
                </c:pt>
                <c:pt idx="12">
                  <c:v>3.8521899999999998</c:v>
                </c:pt>
                <c:pt idx="13">
                  <c:v>3.8521899999999998</c:v>
                </c:pt>
                <c:pt idx="14">
                  <c:v>3.8521899999999998</c:v>
                </c:pt>
                <c:pt idx="15">
                  <c:v>3.8521899999999998</c:v>
                </c:pt>
                <c:pt idx="16">
                  <c:v>3.8521899999999998</c:v>
                </c:pt>
                <c:pt idx="17">
                  <c:v>3.8521899999999998</c:v>
                </c:pt>
                <c:pt idx="18">
                  <c:v>3.8521899999999998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0D-4C81-A08E-12EF0B278B90}"/>
            </c:ext>
          </c:extLst>
        </c:ser>
        <c:ser>
          <c:idx val="4"/>
          <c:order val="4"/>
          <c:tx>
            <c:strRef>
              <c:f>'Gráficas cálculo estatismo'!$K$136:$K$138</c:f>
              <c:strCache>
                <c:ptCount val="3"/>
                <c:pt idx="0">
                  <c:v>3,93181</c:v>
                </c:pt>
                <c:pt idx="1">
                  <c:v>3,93181</c:v>
                </c:pt>
                <c:pt idx="2">
                  <c:v>3,93181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'Gráficas cálculo estatismo'!$K$136:$K$154</c:f>
              <c:numCache>
                <c:formatCode>General</c:formatCode>
                <c:ptCount val="19"/>
                <c:pt idx="0">
                  <c:v>3.93181</c:v>
                </c:pt>
                <c:pt idx="1">
                  <c:v>3.93181</c:v>
                </c:pt>
                <c:pt idx="2">
                  <c:v>3.93181</c:v>
                </c:pt>
                <c:pt idx="3">
                  <c:v>3.93181</c:v>
                </c:pt>
                <c:pt idx="4">
                  <c:v>3.93181</c:v>
                </c:pt>
                <c:pt idx="5">
                  <c:v>3.93181</c:v>
                </c:pt>
                <c:pt idx="6">
                  <c:v>3.93181</c:v>
                </c:pt>
                <c:pt idx="7">
                  <c:v>3.93181</c:v>
                </c:pt>
                <c:pt idx="8">
                  <c:v>3.93181</c:v>
                </c:pt>
                <c:pt idx="9">
                  <c:v>3.93181</c:v>
                </c:pt>
                <c:pt idx="10">
                  <c:v>3.93181</c:v>
                </c:pt>
                <c:pt idx="11">
                  <c:v>3.93181</c:v>
                </c:pt>
                <c:pt idx="12">
                  <c:v>3.93181</c:v>
                </c:pt>
                <c:pt idx="13">
                  <c:v>3.93181</c:v>
                </c:pt>
                <c:pt idx="14">
                  <c:v>3.93181</c:v>
                </c:pt>
                <c:pt idx="15">
                  <c:v>3.93181</c:v>
                </c:pt>
                <c:pt idx="16">
                  <c:v>3.93181</c:v>
                </c:pt>
                <c:pt idx="17">
                  <c:v>3.93181</c:v>
                </c:pt>
                <c:pt idx="18">
                  <c:v>3.93181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0D-4C81-A08E-12EF0B278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estatismo'!$E$136:$E$154</c:f>
              <c:numCache>
                <c:formatCode>h:mm:ss.000</c:formatCode>
                <c:ptCount val="19"/>
                <c:pt idx="0">
                  <c:v>44780.525026585645</c:v>
                </c:pt>
                <c:pt idx="1">
                  <c:v>44780.525038194442</c:v>
                </c:pt>
                <c:pt idx="2">
                  <c:v>44780.525038206019</c:v>
                </c:pt>
                <c:pt idx="3">
                  <c:v>44780.52504980324</c:v>
                </c:pt>
                <c:pt idx="4">
                  <c:v>44780.525049814816</c:v>
                </c:pt>
                <c:pt idx="5">
                  <c:v>44780.525063981484</c:v>
                </c:pt>
                <c:pt idx="6">
                  <c:v>44780.525063993053</c:v>
                </c:pt>
                <c:pt idx="7">
                  <c:v>44780.52507596065</c:v>
                </c:pt>
                <c:pt idx="8">
                  <c:v>44780.525075972226</c:v>
                </c:pt>
                <c:pt idx="9">
                  <c:v>44780.525089594907</c:v>
                </c:pt>
                <c:pt idx="10">
                  <c:v>44780.525089606483</c:v>
                </c:pt>
                <c:pt idx="11">
                  <c:v>44780.52510121528</c:v>
                </c:pt>
                <c:pt idx="12">
                  <c:v>44780.525101238425</c:v>
                </c:pt>
                <c:pt idx="13">
                  <c:v>44780.525112835647</c:v>
                </c:pt>
                <c:pt idx="14">
                  <c:v>44780.525112847223</c:v>
                </c:pt>
                <c:pt idx="15">
                  <c:v>44780.52512445602</c:v>
                </c:pt>
                <c:pt idx="16">
                  <c:v>44780.525124467589</c:v>
                </c:pt>
                <c:pt idx="17">
                  <c:v>44780.525137523146</c:v>
                </c:pt>
                <c:pt idx="18">
                  <c:v>44780.525137534722</c:v>
                </c:pt>
              </c:numCache>
            </c:numRef>
          </c:cat>
          <c:val>
            <c:numRef>
              <c:f>'Gráficas cálculo estatismo'!$F$136:$F$154</c:f>
              <c:numCache>
                <c:formatCode>General</c:formatCode>
                <c:ptCount val="19"/>
                <c:pt idx="0">
                  <c:v>60.599998474121094</c:v>
                </c:pt>
                <c:pt idx="1">
                  <c:v>60.599998474121094</c:v>
                </c:pt>
                <c:pt idx="2">
                  <c:v>60.599998474121094</c:v>
                </c:pt>
                <c:pt idx="3">
                  <c:v>60.799999237060547</c:v>
                </c:pt>
                <c:pt idx="4">
                  <c:v>60.799999237060547</c:v>
                </c:pt>
                <c:pt idx="5">
                  <c:v>60.799999237060547</c:v>
                </c:pt>
                <c:pt idx="6">
                  <c:v>60.799999237060547</c:v>
                </c:pt>
                <c:pt idx="7">
                  <c:v>60.799999237060547</c:v>
                </c:pt>
                <c:pt idx="8">
                  <c:v>60.799999237060547</c:v>
                </c:pt>
                <c:pt idx="9">
                  <c:v>60.799999237060547</c:v>
                </c:pt>
                <c:pt idx="10">
                  <c:v>60.799999237060547</c:v>
                </c:pt>
                <c:pt idx="11">
                  <c:v>60.799999237060547</c:v>
                </c:pt>
                <c:pt idx="12">
                  <c:v>60.799999237060547</c:v>
                </c:pt>
                <c:pt idx="13">
                  <c:v>60.799999237060547</c:v>
                </c:pt>
                <c:pt idx="14">
                  <c:v>60.799999237060547</c:v>
                </c:pt>
                <c:pt idx="15">
                  <c:v>60.799999237060547</c:v>
                </c:pt>
                <c:pt idx="16">
                  <c:v>60.799999237060547</c:v>
                </c:pt>
                <c:pt idx="17">
                  <c:v>60.799999237060547</c:v>
                </c:pt>
                <c:pt idx="18">
                  <c:v>60.799999237060547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F-4BE7-8B28-9D9C685E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estatismo'!$F$163:$F$179</c:f>
              <c:numCache>
                <c:formatCode>General</c:formatCode>
                <c:ptCount val="17"/>
                <c:pt idx="0">
                  <c:v>60.799999237060547</c:v>
                </c:pt>
                <c:pt idx="1">
                  <c:v>60.799999237060547</c:v>
                </c:pt>
                <c:pt idx="2">
                  <c:v>60.799999237060547</c:v>
                </c:pt>
                <c:pt idx="3">
                  <c:v>60.799999237060547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61</c:v>
                </c:pt>
                <c:pt idx="16">
                  <c:v>61</c:v>
                </c:pt>
              </c:numCache>
            </c:numRef>
          </c:cat>
          <c:val>
            <c:numRef>
              <c:f>'Gráficas cálculo estatismo'!$G$163:$G$179</c:f>
              <c:numCache>
                <c:formatCode>General</c:formatCode>
                <c:ptCount val="17"/>
                <c:pt idx="0">
                  <c:v>3.8914599418640137</c:v>
                </c:pt>
                <c:pt idx="1">
                  <c:v>3.8914599418640137</c:v>
                </c:pt>
                <c:pt idx="2">
                  <c:v>3.8934500217437744</c:v>
                </c:pt>
                <c:pt idx="3">
                  <c:v>3.8934500217437744</c:v>
                </c:pt>
                <c:pt idx="4">
                  <c:v>3.8934500217437744</c:v>
                </c:pt>
                <c:pt idx="5">
                  <c:v>3.8934500217437744</c:v>
                </c:pt>
                <c:pt idx="6">
                  <c:v>3.8936400413513184</c:v>
                </c:pt>
                <c:pt idx="7">
                  <c:v>3.8936400413513184</c:v>
                </c:pt>
                <c:pt idx="8">
                  <c:v>3.3829801082611084</c:v>
                </c:pt>
                <c:pt idx="9">
                  <c:v>3.3829801082611084</c:v>
                </c:pt>
                <c:pt idx="10">
                  <c:v>3.3829801082611084</c:v>
                </c:pt>
                <c:pt idx="11">
                  <c:v>3.3829801082611084</c:v>
                </c:pt>
                <c:pt idx="12">
                  <c:v>2.9144101142883301</c:v>
                </c:pt>
                <c:pt idx="13">
                  <c:v>2.9144101142883301</c:v>
                </c:pt>
                <c:pt idx="14">
                  <c:v>2.9144101142883301</c:v>
                </c:pt>
                <c:pt idx="15">
                  <c:v>2.9144101142883301</c:v>
                </c:pt>
                <c:pt idx="16">
                  <c:v>2.7325301170349121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EBE-8746-DB890E77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estatismo'!$E$163:$E$187</c:f>
              <c:numCache>
                <c:formatCode>h:mm:ss.000</c:formatCode>
                <c:ptCount val="25"/>
                <c:pt idx="0">
                  <c:v>44780.525449675923</c:v>
                </c:pt>
                <c:pt idx="1">
                  <c:v>44780.525449687499</c:v>
                </c:pt>
                <c:pt idx="2">
                  <c:v>44780.525461296296</c:v>
                </c:pt>
                <c:pt idx="3">
                  <c:v>44780.525461307872</c:v>
                </c:pt>
                <c:pt idx="4">
                  <c:v>44780.525472905094</c:v>
                </c:pt>
                <c:pt idx="5">
                  <c:v>44780.52547291667</c:v>
                </c:pt>
                <c:pt idx="6">
                  <c:v>44780.52548452546</c:v>
                </c:pt>
                <c:pt idx="7">
                  <c:v>44780.525484537036</c:v>
                </c:pt>
                <c:pt idx="8">
                  <c:v>44780.525496134258</c:v>
                </c:pt>
                <c:pt idx="9">
                  <c:v>44780.525496145834</c:v>
                </c:pt>
                <c:pt idx="10">
                  <c:v>44780.525508252314</c:v>
                </c:pt>
                <c:pt idx="11">
                  <c:v>44780.525508263891</c:v>
                </c:pt>
                <c:pt idx="12">
                  <c:v>44780.525519849536</c:v>
                </c:pt>
                <c:pt idx="13">
                  <c:v>44780.525519861112</c:v>
                </c:pt>
                <c:pt idx="14">
                  <c:v>44780.52553146991</c:v>
                </c:pt>
                <c:pt idx="15">
                  <c:v>44780.525531481479</c:v>
                </c:pt>
                <c:pt idx="16">
                  <c:v>44780.525543553238</c:v>
                </c:pt>
                <c:pt idx="17">
                  <c:v>44780.525543564814</c:v>
                </c:pt>
                <c:pt idx="18">
                  <c:v>44780.52554357639</c:v>
                </c:pt>
                <c:pt idx="19">
                  <c:v>44780.525555185188</c:v>
                </c:pt>
                <c:pt idx="20">
                  <c:v>44780.525555219909</c:v>
                </c:pt>
                <c:pt idx="21">
                  <c:v>44780.525566793978</c:v>
                </c:pt>
                <c:pt idx="22">
                  <c:v>44780.52556681713</c:v>
                </c:pt>
                <c:pt idx="23">
                  <c:v>44780.525578391207</c:v>
                </c:pt>
                <c:pt idx="24">
                  <c:v>44780.525578425928</c:v>
                </c:pt>
              </c:numCache>
            </c:numRef>
          </c:cat>
          <c:val>
            <c:numRef>
              <c:f>'Gráficas cálculo estatismo'!$G$163:$G$187</c:f>
              <c:numCache>
                <c:formatCode>General</c:formatCode>
                <c:ptCount val="25"/>
                <c:pt idx="0">
                  <c:v>3.8914599418640137</c:v>
                </c:pt>
                <c:pt idx="1">
                  <c:v>3.8914599418640137</c:v>
                </c:pt>
                <c:pt idx="2">
                  <c:v>3.8934500217437744</c:v>
                </c:pt>
                <c:pt idx="3">
                  <c:v>3.8934500217437744</c:v>
                </c:pt>
                <c:pt idx="4">
                  <c:v>3.8934500217437744</c:v>
                </c:pt>
                <c:pt idx="5">
                  <c:v>3.8934500217437744</c:v>
                </c:pt>
                <c:pt idx="6">
                  <c:v>3.8936400413513184</c:v>
                </c:pt>
                <c:pt idx="7">
                  <c:v>3.8936400413513184</c:v>
                </c:pt>
                <c:pt idx="8">
                  <c:v>3.3829801082611084</c:v>
                </c:pt>
                <c:pt idx="9">
                  <c:v>3.3829801082611084</c:v>
                </c:pt>
                <c:pt idx="10">
                  <c:v>3.3829801082611084</c:v>
                </c:pt>
                <c:pt idx="11">
                  <c:v>3.3829801082611084</c:v>
                </c:pt>
                <c:pt idx="12">
                  <c:v>2.9144101142883301</c:v>
                </c:pt>
                <c:pt idx="13">
                  <c:v>2.9144101142883301</c:v>
                </c:pt>
                <c:pt idx="14">
                  <c:v>2.9144101142883301</c:v>
                </c:pt>
                <c:pt idx="15">
                  <c:v>2.9144101142883301</c:v>
                </c:pt>
                <c:pt idx="16">
                  <c:v>2.7325301170349121</c:v>
                </c:pt>
                <c:pt idx="17">
                  <c:v>2.7325301170349121</c:v>
                </c:pt>
                <c:pt idx="18">
                  <c:v>2.7325301170349121</c:v>
                </c:pt>
                <c:pt idx="19">
                  <c:v>2.600830078125</c:v>
                </c:pt>
                <c:pt idx="20">
                  <c:v>2.600830078125</c:v>
                </c:pt>
                <c:pt idx="21">
                  <c:v>2.5564799308776855</c:v>
                </c:pt>
                <c:pt idx="22">
                  <c:v>2.5564799308776855</c:v>
                </c:pt>
                <c:pt idx="23">
                  <c:v>2.5325601100921631</c:v>
                </c:pt>
                <c:pt idx="24">
                  <c:v>2.5325601100921631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9-4EA8-81D8-1A40483E3E66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estatismo'!$E$163:$E$187</c:f>
              <c:numCache>
                <c:formatCode>h:mm:ss.000</c:formatCode>
                <c:ptCount val="25"/>
                <c:pt idx="0">
                  <c:v>44780.525449675923</c:v>
                </c:pt>
                <c:pt idx="1">
                  <c:v>44780.525449687499</c:v>
                </c:pt>
                <c:pt idx="2">
                  <c:v>44780.525461296296</c:v>
                </c:pt>
                <c:pt idx="3">
                  <c:v>44780.525461307872</c:v>
                </c:pt>
                <c:pt idx="4">
                  <c:v>44780.525472905094</c:v>
                </c:pt>
                <c:pt idx="5">
                  <c:v>44780.52547291667</c:v>
                </c:pt>
                <c:pt idx="6">
                  <c:v>44780.52548452546</c:v>
                </c:pt>
                <c:pt idx="7">
                  <c:v>44780.525484537036</c:v>
                </c:pt>
                <c:pt idx="8">
                  <c:v>44780.525496134258</c:v>
                </c:pt>
                <c:pt idx="9">
                  <c:v>44780.525496145834</c:v>
                </c:pt>
                <c:pt idx="10">
                  <c:v>44780.525508252314</c:v>
                </c:pt>
                <c:pt idx="11">
                  <c:v>44780.525508263891</c:v>
                </c:pt>
                <c:pt idx="12">
                  <c:v>44780.525519849536</c:v>
                </c:pt>
                <c:pt idx="13">
                  <c:v>44780.525519861112</c:v>
                </c:pt>
                <c:pt idx="14">
                  <c:v>44780.52553146991</c:v>
                </c:pt>
                <c:pt idx="15">
                  <c:v>44780.525531481479</c:v>
                </c:pt>
                <c:pt idx="16">
                  <c:v>44780.525543553238</c:v>
                </c:pt>
                <c:pt idx="17">
                  <c:v>44780.525543564814</c:v>
                </c:pt>
                <c:pt idx="18">
                  <c:v>44780.52554357639</c:v>
                </c:pt>
                <c:pt idx="19">
                  <c:v>44780.525555185188</c:v>
                </c:pt>
                <c:pt idx="20">
                  <c:v>44780.525555219909</c:v>
                </c:pt>
                <c:pt idx="21">
                  <c:v>44780.525566793978</c:v>
                </c:pt>
                <c:pt idx="22">
                  <c:v>44780.52556681713</c:v>
                </c:pt>
                <c:pt idx="23">
                  <c:v>44780.525578391207</c:v>
                </c:pt>
                <c:pt idx="24">
                  <c:v>44780.525578425928</c:v>
                </c:pt>
              </c:numCache>
            </c:numRef>
          </c:cat>
          <c:val>
            <c:numRef>
              <c:f>'Gráficas cálculo estatismo'!$H$163:$H$187</c:f>
              <c:numCache>
                <c:formatCode>General</c:formatCode>
                <c:ptCount val="25"/>
                <c:pt idx="0">
                  <c:v>3.93181</c:v>
                </c:pt>
                <c:pt idx="1">
                  <c:v>3.93181</c:v>
                </c:pt>
                <c:pt idx="2">
                  <c:v>3.93181</c:v>
                </c:pt>
                <c:pt idx="3">
                  <c:v>3.93181</c:v>
                </c:pt>
                <c:pt idx="4">
                  <c:v>3.93181</c:v>
                </c:pt>
                <c:pt idx="5">
                  <c:v>3.93181</c:v>
                </c:pt>
                <c:pt idx="6">
                  <c:v>3.93181</c:v>
                </c:pt>
                <c:pt idx="7">
                  <c:v>3.93181</c:v>
                </c:pt>
                <c:pt idx="8">
                  <c:v>3.93181</c:v>
                </c:pt>
                <c:pt idx="9">
                  <c:v>3.93181</c:v>
                </c:pt>
                <c:pt idx="10">
                  <c:v>3.93181</c:v>
                </c:pt>
                <c:pt idx="11">
                  <c:v>3.93181</c:v>
                </c:pt>
                <c:pt idx="12">
                  <c:v>3.93181</c:v>
                </c:pt>
                <c:pt idx="13">
                  <c:v>3.93181</c:v>
                </c:pt>
                <c:pt idx="14">
                  <c:v>3.93181</c:v>
                </c:pt>
                <c:pt idx="15">
                  <c:v>3.93181</c:v>
                </c:pt>
                <c:pt idx="16">
                  <c:v>3.93181</c:v>
                </c:pt>
                <c:pt idx="17">
                  <c:v>3.93181</c:v>
                </c:pt>
                <c:pt idx="18">
                  <c:v>3.93181</c:v>
                </c:pt>
                <c:pt idx="19">
                  <c:v>3.93181</c:v>
                </c:pt>
                <c:pt idx="20">
                  <c:v>3.93181</c:v>
                </c:pt>
                <c:pt idx="21">
                  <c:v>3.93181</c:v>
                </c:pt>
                <c:pt idx="22">
                  <c:v>3.93181</c:v>
                </c:pt>
                <c:pt idx="23">
                  <c:v>3.93181</c:v>
                </c:pt>
                <c:pt idx="24">
                  <c:v>3.93181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9-4C66-893C-E7704E1BEA93}"/>
            </c:ext>
          </c:extLst>
        </c:ser>
        <c:ser>
          <c:idx val="2"/>
          <c:order val="2"/>
          <c:tx>
            <c:strRef>
              <c:f>'Gráficas cálculo estatismo'!$I$163:$I$179</c:f>
              <c:strCache>
                <c:ptCount val="17"/>
                <c:pt idx="0">
                  <c:v>3,85219</c:v>
                </c:pt>
                <c:pt idx="1">
                  <c:v>3,85219</c:v>
                </c:pt>
                <c:pt idx="2">
                  <c:v>3,85219</c:v>
                </c:pt>
                <c:pt idx="3">
                  <c:v>3,85219</c:v>
                </c:pt>
                <c:pt idx="4">
                  <c:v>3,85219</c:v>
                </c:pt>
                <c:pt idx="5">
                  <c:v>3,85219</c:v>
                </c:pt>
                <c:pt idx="6">
                  <c:v>3,85219</c:v>
                </c:pt>
                <c:pt idx="7">
                  <c:v>3,85219</c:v>
                </c:pt>
                <c:pt idx="8">
                  <c:v>3,85219</c:v>
                </c:pt>
                <c:pt idx="9">
                  <c:v>3,85219</c:v>
                </c:pt>
                <c:pt idx="10">
                  <c:v>3,85219</c:v>
                </c:pt>
                <c:pt idx="11">
                  <c:v>3,85219</c:v>
                </c:pt>
                <c:pt idx="12">
                  <c:v>3,85219</c:v>
                </c:pt>
                <c:pt idx="13">
                  <c:v>3,85219</c:v>
                </c:pt>
                <c:pt idx="14">
                  <c:v>3,85219</c:v>
                </c:pt>
                <c:pt idx="15">
                  <c:v>3,85219</c:v>
                </c:pt>
                <c:pt idx="16">
                  <c:v>3,85219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estatismo'!$E$163:$E$187</c:f>
              <c:numCache>
                <c:formatCode>h:mm:ss.000</c:formatCode>
                <c:ptCount val="25"/>
                <c:pt idx="0">
                  <c:v>44780.525449675923</c:v>
                </c:pt>
                <c:pt idx="1">
                  <c:v>44780.525449687499</c:v>
                </c:pt>
                <c:pt idx="2">
                  <c:v>44780.525461296296</c:v>
                </c:pt>
                <c:pt idx="3">
                  <c:v>44780.525461307872</c:v>
                </c:pt>
                <c:pt idx="4">
                  <c:v>44780.525472905094</c:v>
                </c:pt>
                <c:pt idx="5">
                  <c:v>44780.52547291667</c:v>
                </c:pt>
                <c:pt idx="6">
                  <c:v>44780.52548452546</c:v>
                </c:pt>
                <c:pt idx="7">
                  <c:v>44780.525484537036</c:v>
                </c:pt>
                <c:pt idx="8">
                  <c:v>44780.525496134258</c:v>
                </c:pt>
                <c:pt idx="9">
                  <c:v>44780.525496145834</c:v>
                </c:pt>
                <c:pt idx="10">
                  <c:v>44780.525508252314</c:v>
                </c:pt>
                <c:pt idx="11">
                  <c:v>44780.525508263891</c:v>
                </c:pt>
                <c:pt idx="12">
                  <c:v>44780.525519849536</c:v>
                </c:pt>
                <c:pt idx="13">
                  <c:v>44780.525519861112</c:v>
                </c:pt>
                <c:pt idx="14">
                  <c:v>44780.52553146991</c:v>
                </c:pt>
                <c:pt idx="15">
                  <c:v>44780.525531481479</c:v>
                </c:pt>
                <c:pt idx="16">
                  <c:v>44780.525543553238</c:v>
                </c:pt>
                <c:pt idx="17">
                  <c:v>44780.525543564814</c:v>
                </c:pt>
                <c:pt idx="18">
                  <c:v>44780.52554357639</c:v>
                </c:pt>
                <c:pt idx="19">
                  <c:v>44780.525555185188</c:v>
                </c:pt>
                <c:pt idx="20">
                  <c:v>44780.525555219909</c:v>
                </c:pt>
                <c:pt idx="21">
                  <c:v>44780.525566793978</c:v>
                </c:pt>
                <c:pt idx="22">
                  <c:v>44780.52556681713</c:v>
                </c:pt>
                <c:pt idx="23">
                  <c:v>44780.525578391207</c:v>
                </c:pt>
                <c:pt idx="24">
                  <c:v>44780.525578425928</c:v>
                </c:pt>
              </c:numCache>
            </c:numRef>
          </c:cat>
          <c:val>
            <c:numRef>
              <c:f>'Gráficas cálculo estatismo'!$I$163:$I$187</c:f>
              <c:numCache>
                <c:formatCode>General</c:formatCode>
                <c:ptCount val="25"/>
                <c:pt idx="0">
                  <c:v>3.8521899999999998</c:v>
                </c:pt>
                <c:pt idx="1">
                  <c:v>3.8521899999999998</c:v>
                </c:pt>
                <c:pt idx="2">
                  <c:v>3.8521899999999998</c:v>
                </c:pt>
                <c:pt idx="3">
                  <c:v>3.8521899999999998</c:v>
                </c:pt>
                <c:pt idx="4">
                  <c:v>3.8521899999999998</c:v>
                </c:pt>
                <c:pt idx="5">
                  <c:v>3.8521899999999998</c:v>
                </c:pt>
                <c:pt idx="6">
                  <c:v>3.8521899999999998</c:v>
                </c:pt>
                <c:pt idx="7">
                  <c:v>3.8521899999999998</c:v>
                </c:pt>
                <c:pt idx="8">
                  <c:v>3.8521899999999998</c:v>
                </c:pt>
                <c:pt idx="9">
                  <c:v>3.8521899999999998</c:v>
                </c:pt>
                <c:pt idx="10">
                  <c:v>3.8521899999999998</c:v>
                </c:pt>
                <c:pt idx="11">
                  <c:v>3.8521899999999998</c:v>
                </c:pt>
                <c:pt idx="12">
                  <c:v>3.8521899999999998</c:v>
                </c:pt>
                <c:pt idx="13">
                  <c:v>3.8521899999999998</c:v>
                </c:pt>
                <c:pt idx="14">
                  <c:v>3.8521899999999998</c:v>
                </c:pt>
                <c:pt idx="15">
                  <c:v>3.8521899999999998</c:v>
                </c:pt>
                <c:pt idx="16">
                  <c:v>3.8521899999999998</c:v>
                </c:pt>
                <c:pt idx="17">
                  <c:v>3.8521899999999998</c:v>
                </c:pt>
                <c:pt idx="18">
                  <c:v>3.8521899999999998</c:v>
                </c:pt>
                <c:pt idx="19">
                  <c:v>3.8521899999999998</c:v>
                </c:pt>
                <c:pt idx="20">
                  <c:v>3.8521899999999998</c:v>
                </c:pt>
                <c:pt idx="21">
                  <c:v>3.8521899999999998</c:v>
                </c:pt>
                <c:pt idx="22">
                  <c:v>3.8521899999999998</c:v>
                </c:pt>
                <c:pt idx="23">
                  <c:v>3.8521899999999998</c:v>
                </c:pt>
                <c:pt idx="24">
                  <c:v>3.8521899999999998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9-4C66-893C-E7704E1BEA93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estatismo'!$E$163:$E$187</c:f>
              <c:numCache>
                <c:formatCode>h:mm:ss.000</c:formatCode>
                <c:ptCount val="25"/>
                <c:pt idx="0">
                  <c:v>44780.525449675923</c:v>
                </c:pt>
                <c:pt idx="1">
                  <c:v>44780.525449687499</c:v>
                </c:pt>
                <c:pt idx="2">
                  <c:v>44780.525461296296</c:v>
                </c:pt>
                <c:pt idx="3">
                  <c:v>44780.525461307872</c:v>
                </c:pt>
                <c:pt idx="4">
                  <c:v>44780.525472905094</c:v>
                </c:pt>
                <c:pt idx="5">
                  <c:v>44780.52547291667</c:v>
                </c:pt>
                <c:pt idx="6">
                  <c:v>44780.52548452546</c:v>
                </c:pt>
                <c:pt idx="7">
                  <c:v>44780.525484537036</c:v>
                </c:pt>
                <c:pt idx="8">
                  <c:v>44780.525496134258</c:v>
                </c:pt>
                <c:pt idx="9">
                  <c:v>44780.525496145834</c:v>
                </c:pt>
                <c:pt idx="10">
                  <c:v>44780.525508252314</c:v>
                </c:pt>
                <c:pt idx="11">
                  <c:v>44780.525508263891</c:v>
                </c:pt>
                <c:pt idx="12">
                  <c:v>44780.525519849536</c:v>
                </c:pt>
                <c:pt idx="13">
                  <c:v>44780.525519861112</c:v>
                </c:pt>
                <c:pt idx="14">
                  <c:v>44780.52553146991</c:v>
                </c:pt>
                <c:pt idx="15">
                  <c:v>44780.525531481479</c:v>
                </c:pt>
                <c:pt idx="16">
                  <c:v>44780.525543553238</c:v>
                </c:pt>
                <c:pt idx="17">
                  <c:v>44780.525543564814</c:v>
                </c:pt>
                <c:pt idx="18">
                  <c:v>44780.52554357639</c:v>
                </c:pt>
                <c:pt idx="19">
                  <c:v>44780.525555185188</c:v>
                </c:pt>
                <c:pt idx="20">
                  <c:v>44780.525555219909</c:v>
                </c:pt>
                <c:pt idx="21">
                  <c:v>44780.525566793978</c:v>
                </c:pt>
                <c:pt idx="22">
                  <c:v>44780.52556681713</c:v>
                </c:pt>
                <c:pt idx="23">
                  <c:v>44780.525578391207</c:v>
                </c:pt>
                <c:pt idx="24">
                  <c:v>44780.525578425928</c:v>
                </c:pt>
              </c:numCache>
            </c:numRef>
          </c:cat>
          <c:val>
            <c:numRef>
              <c:f>'Gráficas cálculo estatismo'!$J$163:$J$187</c:f>
              <c:numCache>
                <c:formatCode>General</c:formatCode>
                <c:ptCount val="25"/>
                <c:pt idx="0">
                  <c:v>2.6048100000000001</c:v>
                </c:pt>
                <c:pt idx="1">
                  <c:v>2.6048100000000001</c:v>
                </c:pt>
                <c:pt idx="2">
                  <c:v>2.6048100000000001</c:v>
                </c:pt>
                <c:pt idx="3">
                  <c:v>2.6048100000000001</c:v>
                </c:pt>
                <c:pt idx="4">
                  <c:v>2.6048100000000001</c:v>
                </c:pt>
                <c:pt idx="5">
                  <c:v>2.6048100000000001</c:v>
                </c:pt>
                <c:pt idx="6">
                  <c:v>2.6048100000000001</c:v>
                </c:pt>
                <c:pt idx="7">
                  <c:v>2.6048100000000001</c:v>
                </c:pt>
                <c:pt idx="8">
                  <c:v>2.6048100000000001</c:v>
                </c:pt>
                <c:pt idx="9">
                  <c:v>2.6048100000000001</c:v>
                </c:pt>
                <c:pt idx="10">
                  <c:v>2.6048100000000001</c:v>
                </c:pt>
                <c:pt idx="11">
                  <c:v>2.6048100000000001</c:v>
                </c:pt>
                <c:pt idx="12">
                  <c:v>2.6048100000000001</c:v>
                </c:pt>
                <c:pt idx="13">
                  <c:v>2.6048100000000001</c:v>
                </c:pt>
                <c:pt idx="14">
                  <c:v>2.6048100000000001</c:v>
                </c:pt>
                <c:pt idx="15">
                  <c:v>2.6048100000000001</c:v>
                </c:pt>
                <c:pt idx="16">
                  <c:v>2.6048100000000001</c:v>
                </c:pt>
                <c:pt idx="17">
                  <c:v>2.6048100000000001</c:v>
                </c:pt>
                <c:pt idx="18">
                  <c:v>2.6048100000000001</c:v>
                </c:pt>
                <c:pt idx="19">
                  <c:v>2.6048100000000001</c:v>
                </c:pt>
                <c:pt idx="20">
                  <c:v>2.6048100000000001</c:v>
                </c:pt>
                <c:pt idx="21">
                  <c:v>2.6048100000000001</c:v>
                </c:pt>
                <c:pt idx="22">
                  <c:v>2.6048100000000001</c:v>
                </c:pt>
                <c:pt idx="23">
                  <c:v>2.6048100000000001</c:v>
                </c:pt>
                <c:pt idx="24">
                  <c:v>2.6048100000000001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9-4C66-893C-E7704E1BEA93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estatismo'!$E$163:$E$187</c:f>
              <c:numCache>
                <c:formatCode>h:mm:ss.000</c:formatCode>
                <c:ptCount val="25"/>
                <c:pt idx="0">
                  <c:v>44780.525449675923</c:v>
                </c:pt>
                <c:pt idx="1">
                  <c:v>44780.525449687499</c:v>
                </c:pt>
                <c:pt idx="2">
                  <c:v>44780.525461296296</c:v>
                </c:pt>
                <c:pt idx="3">
                  <c:v>44780.525461307872</c:v>
                </c:pt>
                <c:pt idx="4">
                  <c:v>44780.525472905094</c:v>
                </c:pt>
                <c:pt idx="5">
                  <c:v>44780.52547291667</c:v>
                </c:pt>
                <c:pt idx="6">
                  <c:v>44780.52548452546</c:v>
                </c:pt>
                <c:pt idx="7">
                  <c:v>44780.525484537036</c:v>
                </c:pt>
                <c:pt idx="8">
                  <c:v>44780.525496134258</c:v>
                </c:pt>
                <c:pt idx="9">
                  <c:v>44780.525496145834</c:v>
                </c:pt>
                <c:pt idx="10">
                  <c:v>44780.525508252314</c:v>
                </c:pt>
                <c:pt idx="11">
                  <c:v>44780.525508263891</c:v>
                </c:pt>
                <c:pt idx="12">
                  <c:v>44780.525519849536</c:v>
                </c:pt>
                <c:pt idx="13">
                  <c:v>44780.525519861112</c:v>
                </c:pt>
                <c:pt idx="14">
                  <c:v>44780.52553146991</c:v>
                </c:pt>
                <c:pt idx="15">
                  <c:v>44780.525531481479</c:v>
                </c:pt>
                <c:pt idx="16">
                  <c:v>44780.525543553238</c:v>
                </c:pt>
                <c:pt idx="17">
                  <c:v>44780.525543564814</c:v>
                </c:pt>
                <c:pt idx="18">
                  <c:v>44780.52554357639</c:v>
                </c:pt>
                <c:pt idx="19">
                  <c:v>44780.525555185188</c:v>
                </c:pt>
                <c:pt idx="20">
                  <c:v>44780.525555219909</c:v>
                </c:pt>
                <c:pt idx="21">
                  <c:v>44780.525566793978</c:v>
                </c:pt>
                <c:pt idx="22">
                  <c:v>44780.52556681713</c:v>
                </c:pt>
                <c:pt idx="23">
                  <c:v>44780.525578391207</c:v>
                </c:pt>
                <c:pt idx="24">
                  <c:v>44780.525578425928</c:v>
                </c:pt>
              </c:numCache>
            </c:numRef>
          </c:cat>
          <c:val>
            <c:numRef>
              <c:f>'Gráficas cálculo estatismo'!$K$163:$K$187</c:f>
              <c:numCache>
                <c:formatCode>General</c:formatCode>
                <c:ptCount val="25"/>
                <c:pt idx="0">
                  <c:v>2.5251899999999998</c:v>
                </c:pt>
                <c:pt idx="1">
                  <c:v>2.5251899999999998</c:v>
                </c:pt>
                <c:pt idx="2">
                  <c:v>2.5251899999999998</c:v>
                </c:pt>
                <c:pt idx="3">
                  <c:v>2.5251899999999998</c:v>
                </c:pt>
                <c:pt idx="4">
                  <c:v>2.5251899999999998</c:v>
                </c:pt>
                <c:pt idx="5">
                  <c:v>2.5251899999999998</c:v>
                </c:pt>
                <c:pt idx="6">
                  <c:v>2.5251899999999998</c:v>
                </c:pt>
                <c:pt idx="7">
                  <c:v>2.5251899999999998</c:v>
                </c:pt>
                <c:pt idx="8">
                  <c:v>2.5251899999999998</c:v>
                </c:pt>
                <c:pt idx="9">
                  <c:v>2.5251899999999998</c:v>
                </c:pt>
                <c:pt idx="10">
                  <c:v>2.5251899999999998</c:v>
                </c:pt>
                <c:pt idx="11">
                  <c:v>2.5251899999999998</c:v>
                </c:pt>
                <c:pt idx="12">
                  <c:v>2.5251899999999998</c:v>
                </c:pt>
                <c:pt idx="13">
                  <c:v>2.5251899999999998</c:v>
                </c:pt>
                <c:pt idx="14">
                  <c:v>2.5251899999999998</c:v>
                </c:pt>
                <c:pt idx="15">
                  <c:v>2.5251899999999998</c:v>
                </c:pt>
                <c:pt idx="16">
                  <c:v>2.5251899999999998</c:v>
                </c:pt>
                <c:pt idx="17">
                  <c:v>2.5251899999999998</c:v>
                </c:pt>
                <c:pt idx="18">
                  <c:v>2.5251899999999998</c:v>
                </c:pt>
                <c:pt idx="19">
                  <c:v>2.5251899999999998</c:v>
                </c:pt>
                <c:pt idx="20">
                  <c:v>2.5251899999999998</c:v>
                </c:pt>
                <c:pt idx="21">
                  <c:v>2.5251899999999998</c:v>
                </c:pt>
                <c:pt idx="22">
                  <c:v>2.5251899999999998</c:v>
                </c:pt>
                <c:pt idx="23">
                  <c:v>2.5251899999999998</c:v>
                </c:pt>
                <c:pt idx="24">
                  <c:v>2.5251899999999998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29-4C66-893C-E7704E1B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estatismo'!$E$163:$E$187</c:f>
              <c:numCache>
                <c:formatCode>h:mm:ss.000</c:formatCode>
                <c:ptCount val="25"/>
                <c:pt idx="0">
                  <c:v>44780.525449675923</c:v>
                </c:pt>
                <c:pt idx="1">
                  <c:v>44780.525449687499</c:v>
                </c:pt>
                <c:pt idx="2">
                  <c:v>44780.525461296296</c:v>
                </c:pt>
                <c:pt idx="3">
                  <c:v>44780.525461307872</c:v>
                </c:pt>
                <c:pt idx="4">
                  <c:v>44780.525472905094</c:v>
                </c:pt>
                <c:pt idx="5">
                  <c:v>44780.52547291667</c:v>
                </c:pt>
                <c:pt idx="6">
                  <c:v>44780.52548452546</c:v>
                </c:pt>
                <c:pt idx="7">
                  <c:v>44780.525484537036</c:v>
                </c:pt>
                <c:pt idx="8">
                  <c:v>44780.525496134258</c:v>
                </c:pt>
                <c:pt idx="9">
                  <c:v>44780.525496145834</c:v>
                </c:pt>
                <c:pt idx="10">
                  <c:v>44780.525508252314</c:v>
                </c:pt>
                <c:pt idx="11">
                  <c:v>44780.525508263891</c:v>
                </c:pt>
                <c:pt idx="12">
                  <c:v>44780.525519849536</c:v>
                </c:pt>
                <c:pt idx="13">
                  <c:v>44780.525519861112</c:v>
                </c:pt>
                <c:pt idx="14">
                  <c:v>44780.52553146991</c:v>
                </c:pt>
                <c:pt idx="15">
                  <c:v>44780.525531481479</c:v>
                </c:pt>
                <c:pt idx="16">
                  <c:v>44780.525543553238</c:v>
                </c:pt>
                <c:pt idx="17">
                  <c:v>44780.525543564814</c:v>
                </c:pt>
                <c:pt idx="18">
                  <c:v>44780.52554357639</c:v>
                </c:pt>
                <c:pt idx="19">
                  <c:v>44780.525555185188</c:v>
                </c:pt>
                <c:pt idx="20">
                  <c:v>44780.525555219909</c:v>
                </c:pt>
                <c:pt idx="21">
                  <c:v>44780.525566793978</c:v>
                </c:pt>
                <c:pt idx="22">
                  <c:v>44780.52556681713</c:v>
                </c:pt>
                <c:pt idx="23">
                  <c:v>44780.525578391207</c:v>
                </c:pt>
                <c:pt idx="24">
                  <c:v>44780.525578425928</c:v>
                </c:pt>
              </c:numCache>
            </c:numRef>
          </c:cat>
          <c:val>
            <c:numRef>
              <c:f>'Gráficas cálculo estatismo'!$F$163:$F$187</c:f>
              <c:numCache>
                <c:formatCode>General</c:formatCode>
                <c:ptCount val="25"/>
                <c:pt idx="0">
                  <c:v>60.799999237060547</c:v>
                </c:pt>
                <c:pt idx="1">
                  <c:v>60.799999237060547</c:v>
                </c:pt>
                <c:pt idx="2">
                  <c:v>60.799999237060547</c:v>
                </c:pt>
                <c:pt idx="3">
                  <c:v>60.799999237060547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61</c:v>
                </c:pt>
                <c:pt idx="16">
                  <c:v>61</c:v>
                </c:pt>
                <c:pt idx="17">
                  <c:v>61</c:v>
                </c:pt>
                <c:pt idx="18">
                  <c:v>61</c:v>
                </c:pt>
                <c:pt idx="19">
                  <c:v>61</c:v>
                </c:pt>
                <c:pt idx="20">
                  <c:v>61</c:v>
                </c:pt>
                <c:pt idx="21">
                  <c:v>61</c:v>
                </c:pt>
                <c:pt idx="22">
                  <c:v>61</c:v>
                </c:pt>
                <c:pt idx="23">
                  <c:v>61</c:v>
                </c:pt>
                <c:pt idx="24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B-434B-936C-9C024A491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estatismo'!$F$194:$F$212</c:f>
              <c:numCache>
                <c:formatCode>General</c:formatCode>
                <c:ptCount val="1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59.799999237060547</c:v>
                </c:pt>
                <c:pt idx="6">
                  <c:v>59.799999237060547</c:v>
                </c:pt>
                <c:pt idx="7">
                  <c:v>59.799999237060547</c:v>
                </c:pt>
                <c:pt idx="8">
                  <c:v>59.799999237060547</c:v>
                </c:pt>
                <c:pt idx="9">
                  <c:v>59.799999237060547</c:v>
                </c:pt>
                <c:pt idx="10">
                  <c:v>59.799999237060547</c:v>
                </c:pt>
                <c:pt idx="11">
                  <c:v>59.799999237060547</c:v>
                </c:pt>
                <c:pt idx="12">
                  <c:v>59.799999237060547</c:v>
                </c:pt>
                <c:pt idx="13">
                  <c:v>59.799999237060547</c:v>
                </c:pt>
                <c:pt idx="14">
                  <c:v>59.799999237060547</c:v>
                </c:pt>
                <c:pt idx="15">
                  <c:v>59.799999237060547</c:v>
                </c:pt>
                <c:pt idx="16">
                  <c:v>59.799999237060547</c:v>
                </c:pt>
                <c:pt idx="17">
                  <c:v>59.799999237060547</c:v>
                </c:pt>
                <c:pt idx="18">
                  <c:v>59.799999237060547</c:v>
                </c:pt>
              </c:numCache>
            </c:numRef>
          </c:cat>
          <c:val>
            <c:numRef>
              <c:f>'Gráficas cálculo estatismo'!$G$194:$G$212</c:f>
              <c:numCache>
                <c:formatCode>General</c:formatCode>
                <c:ptCount val="19"/>
                <c:pt idx="0">
                  <c:v>9.0077295303344727</c:v>
                </c:pt>
                <c:pt idx="1">
                  <c:v>9.0065402984619141</c:v>
                </c:pt>
                <c:pt idx="2">
                  <c:v>9.0065402984619141</c:v>
                </c:pt>
                <c:pt idx="3">
                  <c:v>9.0065402984619141</c:v>
                </c:pt>
                <c:pt idx="4">
                  <c:v>9.0065402984619141</c:v>
                </c:pt>
                <c:pt idx="5">
                  <c:v>9.0035104751586914</c:v>
                </c:pt>
                <c:pt idx="6">
                  <c:v>9.0035104751586914</c:v>
                </c:pt>
                <c:pt idx="7">
                  <c:v>9.397740364074707</c:v>
                </c:pt>
                <c:pt idx="8">
                  <c:v>9.397740364074707</c:v>
                </c:pt>
                <c:pt idx="9">
                  <c:v>9.7354297637939453</c:v>
                </c:pt>
                <c:pt idx="10">
                  <c:v>9.7354297637939453</c:v>
                </c:pt>
                <c:pt idx="11">
                  <c:v>9.7354297637939453</c:v>
                </c:pt>
                <c:pt idx="12">
                  <c:v>9.7354297637939453</c:v>
                </c:pt>
                <c:pt idx="13">
                  <c:v>10.05010986328125</c:v>
                </c:pt>
                <c:pt idx="14">
                  <c:v>10.05010986328125</c:v>
                </c:pt>
                <c:pt idx="15">
                  <c:v>10.133569717407227</c:v>
                </c:pt>
                <c:pt idx="16">
                  <c:v>10.133569717407227</c:v>
                </c:pt>
                <c:pt idx="17">
                  <c:v>10.152600288391113</c:v>
                </c:pt>
                <c:pt idx="18">
                  <c:v>10.152600288391113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5-4DF0-B33C-9F303DB2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estatismo'!$E$194:$E$212</c:f>
              <c:numCache>
                <c:formatCode>h:mm:ss.000</c:formatCode>
                <c:ptCount val="19"/>
                <c:pt idx="0">
                  <c:v>44780.54726042824</c:v>
                </c:pt>
                <c:pt idx="1">
                  <c:v>44780.547266527778</c:v>
                </c:pt>
                <c:pt idx="2">
                  <c:v>44780.547272025462</c:v>
                </c:pt>
                <c:pt idx="3">
                  <c:v>44780.547278101854</c:v>
                </c:pt>
                <c:pt idx="4">
                  <c:v>44780.547283622684</c:v>
                </c:pt>
                <c:pt idx="5">
                  <c:v>44780.547289699076</c:v>
                </c:pt>
                <c:pt idx="6">
                  <c:v>44780.547295208336</c:v>
                </c:pt>
                <c:pt idx="7">
                  <c:v>44780.547301296298</c:v>
                </c:pt>
                <c:pt idx="8">
                  <c:v>44780.547306805558</c:v>
                </c:pt>
                <c:pt idx="9">
                  <c:v>44780.547312881943</c:v>
                </c:pt>
                <c:pt idx="10">
                  <c:v>44780.547318391204</c:v>
                </c:pt>
                <c:pt idx="11">
                  <c:v>44780.547324479165</c:v>
                </c:pt>
                <c:pt idx="12">
                  <c:v>44780.547329988425</c:v>
                </c:pt>
                <c:pt idx="13">
                  <c:v>44780.547336064818</c:v>
                </c:pt>
                <c:pt idx="14">
                  <c:v>44780.547341574071</c:v>
                </c:pt>
                <c:pt idx="15">
                  <c:v>44780.547347650463</c:v>
                </c:pt>
                <c:pt idx="16">
                  <c:v>44780.5473531713</c:v>
                </c:pt>
                <c:pt idx="17">
                  <c:v>44780.547359247685</c:v>
                </c:pt>
                <c:pt idx="18">
                  <c:v>44780.547364756945</c:v>
                </c:pt>
              </c:numCache>
            </c:numRef>
          </c:cat>
          <c:val>
            <c:numRef>
              <c:f>'Gráficas cálculo estatismo'!$G$194:$G$212</c:f>
              <c:numCache>
                <c:formatCode>General</c:formatCode>
                <c:ptCount val="19"/>
                <c:pt idx="0">
                  <c:v>9.0077295303344727</c:v>
                </c:pt>
                <c:pt idx="1">
                  <c:v>9.0065402984619141</c:v>
                </c:pt>
                <c:pt idx="2">
                  <c:v>9.0065402984619141</c:v>
                </c:pt>
                <c:pt idx="3">
                  <c:v>9.0065402984619141</c:v>
                </c:pt>
                <c:pt idx="4">
                  <c:v>9.0065402984619141</c:v>
                </c:pt>
                <c:pt idx="5">
                  <c:v>9.0035104751586914</c:v>
                </c:pt>
                <c:pt idx="6">
                  <c:v>9.0035104751586914</c:v>
                </c:pt>
                <c:pt idx="7">
                  <c:v>9.397740364074707</c:v>
                </c:pt>
                <c:pt idx="8">
                  <c:v>9.397740364074707</c:v>
                </c:pt>
                <c:pt idx="9">
                  <c:v>9.7354297637939453</c:v>
                </c:pt>
                <c:pt idx="10">
                  <c:v>9.7354297637939453</c:v>
                </c:pt>
                <c:pt idx="11">
                  <c:v>9.7354297637939453</c:v>
                </c:pt>
                <c:pt idx="12">
                  <c:v>9.7354297637939453</c:v>
                </c:pt>
                <c:pt idx="13">
                  <c:v>10.05010986328125</c:v>
                </c:pt>
                <c:pt idx="14">
                  <c:v>10.05010986328125</c:v>
                </c:pt>
                <c:pt idx="15">
                  <c:v>10.133569717407227</c:v>
                </c:pt>
                <c:pt idx="16">
                  <c:v>10.133569717407227</c:v>
                </c:pt>
                <c:pt idx="17">
                  <c:v>10.152600288391113</c:v>
                </c:pt>
                <c:pt idx="18">
                  <c:v>10.152600288391113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7-4E54-B9B5-72F03ED3D486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estatismo'!$E$194:$E$212</c:f>
              <c:numCache>
                <c:formatCode>h:mm:ss.000</c:formatCode>
                <c:ptCount val="19"/>
                <c:pt idx="0">
                  <c:v>44780.54726042824</c:v>
                </c:pt>
                <c:pt idx="1">
                  <c:v>44780.547266527778</c:v>
                </c:pt>
                <c:pt idx="2">
                  <c:v>44780.547272025462</c:v>
                </c:pt>
                <c:pt idx="3">
                  <c:v>44780.547278101854</c:v>
                </c:pt>
                <c:pt idx="4">
                  <c:v>44780.547283622684</c:v>
                </c:pt>
                <c:pt idx="5">
                  <c:v>44780.547289699076</c:v>
                </c:pt>
                <c:pt idx="6">
                  <c:v>44780.547295208336</c:v>
                </c:pt>
                <c:pt idx="7">
                  <c:v>44780.547301296298</c:v>
                </c:pt>
                <c:pt idx="8">
                  <c:v>44780.547306805558</c:v>
                </c:pt>
                <c:pt idx="9">
                  <c:v>44780.547312881943</c:v>
                </c:pt>
                <c:pt idx="10">
                  <c:v>44780.547318391204</c:v>
                </c:pt>
                <c:pt idx="11">
                  <c:v>44780.547324479165</c:v>
                </c:pt>
                <c:pt idx="12">
                  <c:v>44780.547329988425</c:v>
                </c:pt>
                <c:pt idx="13">
                  <c:v>44780.547336064818</c:v>
                </c:pt>
                <c:pt idx="14">
                  <c:v>44780.547341574071</c:v>
                </c:pt>
                <c:pt idx="15">
                  <c:v>44780.547347650463</c:v>
                </c:pt>
                <c:pt idx="16">
                  <c:v>44780.5473531713</c:v>
                </c:pt>
                <c:pt idx="17">
                  <c:v>44780.547359247685</c:v>
                </c:pt>
                <c:pt idx="18">
                  <c:v>44780.547364756945</c:v>
                </c:pt>
              </c:numCache>
            </c:numRef>
          </c:cat>
          <c:val>
            <c:numRef>
              <c:f>'Gráficas cálculo estatismo'!$H$194:$H$212</c:f>
              <c:numCache>
                <c:formatCode>General</c:formatCode>
                <c:ptCount val="19"/>
                <c:pt idx="0">
                  <c:v>9.0338100000000008</c:v>
                </c:pt>
                <c:pt idx="1">
                  <c:v>9.0338100000000008</c:v>
                </c:pt>
                <c:pt idx="2">
                  <c:v>9.0338100000000008</c:v>
                </c:pt>
                <c:pt idx="3">
                  <c:v>9.0338100000000008</c:v>
                </c:pt>
                <c:pt idx="4">
                  <c:v>9.0338100000000008</c:v>
                </c:pt>
                <c:pt idx="5">
                  <c:v>9.0338100000000008</c:v>
                </c:pt>
                <c:pt idx="6">
                  <c:v>9.0338100000000008</c:v>
                </c:pt>
                <c:pt idx="7">
                  <c:v>9.0338100000000008</c:v>
                </c:pt>
                <c:pt idx="8">
                  <c:v>9.0338100000000008</c:v>
                </c:pt>
                <c:pt idx="9">
                  <c:v>9.0338100000000008</c:v>
                </c:pt>
                <c:pt idx="10">
                  <c:v>9.0338100000000008</c:v>
                </c:pt>
                <c:pt idx="11">
                  <c:v>9.0338100000000008</c:v>
                </c:pt>
                <c:pt idx="12">
                  <c:v>9.0338100000000008</c:v>
                </c:pt>
                <c:pt idx="13">
                  <c:v>9.0338100000000008</c:v>
                </c:pt>
                <c:pt idx="14">
                  <c:v>9.0338100000000008</c:v>
                </c:pt>
                <c:pt idx="15">
                  <c:v>9.0338100000000008</c:v>
                </c:pt>
                <c:pt idx="16">
                  <c:v>9.0338100000000008</c:v>
                </c:pt>
                <c:pt idx="17">
                  <c:v>9.0338100000000008</c:v>
                </c:pt>
                <c:pt idx="18">
                  <c:v>9.0338100000000008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E-4F6D-BCD6-B1E24A424C56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estatismo'!$E$194:$E$212</c:f>
              <c:numCache>
                <c:formatCode>h:mm:ss.000</c:formatCode>
                <c:ptCount val="19"/>
                <c:pt idx="0">
                  <c:v>44780.54726042824</c:v>
                </c:pt>
                <c:pt idx="1">
                  <c:v>44780.547266527778</c:v>
                </c:pt>
                <c:pt idx="2">
                  <c:v>44780.547272025462</c:v>
                </c:pt>
                <c:pt idx="3">
                  <c:v>44780.547278101854</c:v>
                </c:pt>
                <c:pt idx="4">
                  <c:v>44780.547283622684</c:v>
                </c:pt>
                <c:pt idx="5">
                  <c:v>44780.547289699076</c:v>
                </c:pt>
                <c:pt idx="6">
                  <c:v>44780.547295208336</c:v>
                </c:pt>
                <c:pt idx="7">
                  <c:v>44780.547301296298</c:v>
                </c:pt>
                <c:pt idx="8">
                  <c:v>44780.547306805558</c:v>
                </c:pt>
                <c:pt idx="9">
                  <c:v>44780.547312881943</c:v>
                </c:pt>
                <c:pt idx="10">
                  <c:v>44780.547318391204</c:v>
                </c:pt>
                <c:pt idx="11">
                  <c:v>44780.547324479165</c:v>
                </c:pt>
                <c:pt idx="12">
                  <c:v>44780.547329988425</c:v>
                </c:pt>
                <c:pt idx="13">
                  <c:v>44780.547336064818</c:v>
                </c:pt>
                <c:pt idx="14">
                  <c:v>44780.547341574071</c:v>
                </c:pt>
                <c:pt idx="15">
                  <c:v>44780.547347650463</c:v>
                </c:pt>
                <c:pt idx="16">
                  <c:v>44780.5473531713</c:v>
                </c:pt>
                <c:pt idx="17">
                  <c:v>44780.547359247685</c:v>
                </c:pt>
                <c:pt idx="18">
                  <c:v>44780.547364756945</c:v>
                </c:pt>
              </c:numCache>
            </c:numRef>
          </c:cat>
          <c:val>
            <c:numRef>
              <c:f>'Gráficas cálculo estatismo'!$I$194:$I$212</c:f>
              <c:numCache>
                <c:formatCode>General</c:formatCode>
                <c:ptCount val="19"/>
                <c:pt idx="0">
                  <c:v>8.9661899999999992</c:v>
                </c:pt>
                <c:pt idx="1">
                  <c:v>8.9661899999999992</c:v>
                </c:pt>
                <c:pt idx="2">
                  <c:v>8.9661899999999992</c:v>
                </c:pt>
                <c:pt idx="3">
                  <c:v>8.9661899999999992</c:v>
                </c:pt>
                <c:pt idx="4">
                  <c:v>8.9661899999999992</c:v>
                </c:pt>
                <c:pt idx="5">
                  <c:v>8.9661899999999992</c:v>
                </c:pt>
                <c:pt idx="6">
                  <c:v>8.9661899999999992</c:v>
                </c:pt>
                <c:pt idx="7">
                  <c:v>8.9661899999999992</c:v>
                </c:pt>
                <c:pt idx="8">
                  <c:v>8.9661899999999992</c:v>
                </c:pt>
                <c:pt idx="9">
                  <c:v>8.9661899999999992</c:v>
                </c:pt>
                <c:pt idx="10">
                  <c:v>8.9661899999999992</c:v>
                </c:pt>
                <c:pt idx="11">
                  <c:v>8.9661899999999992</c:v>
                </c:pt>
                <c:pt idx="12">
                  <c:v>8.9661899999999992</c:v>
                </c:pt>
                <c:pt idx="13">
                  <c:v>8.9661899999999992</c:v>
                </c:pt>
                <c:pt idx="14">
                  <c:v>8.9661899999999992</c:v>
                </c:pt>
                <c:pt idx="15">
                  <c:v>8.9661899999999992</c:v>
                </c:pt>
                <c:pt idx="16">
                  <c:v>8.9661899999999992</c:v>
                </c:pt>
                <c:pt idx="17">
                  <c:v>8.9661899999999992</c:v>
                </c:pt>
                <c:pt idx="18">
                  <c:v>8.9661899999999992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E-4F6D-BCD6-B1E24A424C56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estatismo'!$E$194:$E$212</c:f>
              <c:numCache>
                <c:formatCode>h:mm:ss.000</c:formatCode>
                <c:ptCount val="19"/>
                <c:pt idx="0">
                  <c:v>44780.54726042824</c:v>
                </c:pt>
                <c:pt idx="1">
                  <c:v>44780.547266527778</c:v>
                </c:pt>
                <c:pt idx="2">
                  <c:v>44780.547272025462</c:v>
                </c:pt>
                <c:pt idx="3">
                  <c:v>44780.547278101854</c:v>
                </c:pt>
                <c:pt idx="4">
                  <c:v>44780.547283622684</c:v>
                </c:pt>
                <c:pt idx="5">
                  <c:v>44780.547289699076</c:v>
                </c:pt>
                <c:pt idx="6">
                  <c:v>44780.547295208336</c:v>
                </c:pt>
                <c:pt idx="7">
                  <c:v>44780.547301296298</c:v>
                </c:pt>
                <c:pt idx="8">
                  <c:v>44780.547306805558</c:v>
                </c:pt>
                <c:pt idx="9">
                  <c:v>44780.547312881943</c:v>
                </c:pt>
                <c:pt idx="10">
                  <c:v>44780.547318391204</c:v>
                </c:pt>
                <c:pt idx="11">
                  <c:v>44780.547324479165</c:v>
                </c:pt>
                <c:pt idx="12">
                  <c:v>44780.547329988425</c:v>
                </c:pt>
                <c:pt idx="13">
                  <c:v>44780.547336064818</c:v>
                </c:pt>
                <c:pt idx="14">
                  <c:v>44780.547341574071</c:v>
                </c:pt>
                <c:pt idx="15">
                  <c:v>44780.547347650463</c:v>
                </c:pt>
                <c:pt idx="16">
                  <c:v>44780.5473531713</c:v>
                </c:pt>
                <c:pt idx="17">
                  <c:v>44780.547359247685</c:v>
                </c:pt>
                <c:pt idx="18">
                  <c:v>44780.547364756945</c:v>
                </c:pt>
              </c:numCache>
            </c:numRef>
          </c:cat>
          <c:val>
            <c:numRef>
              <c:f>'Gráficas cálculo estatismo'!$J$194:$J$212</c:f>
              <c:numCache>
                <c:formatCode>General</c:formatCode>
                <c:ptCount val="19"/>
                <c:pt idx="0">
                  <c:v>10.160810000000001</c:v>
                </c:pt>
                <c:pt idx="1">
                  <c:v>10.160810000000001</c:v>
                </c:pt>
                <c:pt idx="2">
                  <c:v>10.160810000000001</c:v>
                </c:pt>
                <c:pt idx="3">
                  <c:v>10.160810000000001</c:v>
                </c:pt>
                <c:pt idx="4">
                  <c:v>10.160810000000001</c:v>
                </c:pt>
                <c:pt idx="5">
                  <c:v>10.160810000000001</c:v>
                </c:pt>
                <c:pt idx="6">
                  <c:v>10.160810000000001</c:v>
                </c:pt>
                <c:pt idx="7">
                  <c:v>10.160810000000001</c:v>
                </c:pt>
                <c:pt idx="8">
                  <c:v>10.160810000000001</c:v>
                </c:pt>
                <c:pt idx="9">
                  <c:v>10.160810000000001</c:v>
                </c:pt>
                <c:pt idx="10">
                  <c:v>10.160810000000001</c:v>
                </c:pt>
                <c:pt idx="11">
                  <c:v>10.160810000000001</c:v>
                </c:pt>
                <c:pt idx="12">
                  <c:v>10.160810000000001</c:v>
                </c:pt>
                <c:pt idx="13">
                  <c:v>10.160810000000001</c:v>
                </c:pt>
                <c:pt idx="14">
                  <c:v>10.160810000000001</c:v>
                </c:pt>
                <c:pt idx="15">
                  <c:v>10.160810000000001</c:v>
                </c:pt>
                <c:pt idx="16">
                  <c:v>10.160810000000001</c:v>
                </c:pt>
                <c:pt idx="17">
                  <c:v>10.160810000000001</c:v>
                </c:pt>
                <c:pt idx="18">
                  <c:v>10.160810000000001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E-4F6D-BCD6-B1E24A424C56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estatismo'!$E$194:$E$212</c:f>
              <c:numCache>
                <c:formatCode>h:mm:ss.000</c:formatCode>
                <c:ptCount val="19"/>
                <c:pt idx="0">
                  <c:v>44780.54726042824</c:v>
                </c:pt>
                <c:pt idx="1">
                  <c:v>44780.547266527778</c:v>
                </c:pt>
                <c:pt idx="2">
                  <c:v>44780.547272025462</c:v>
                </c:pt>
                <c:pt idx="3">
                  <c:v>44780.547278101854</c:v>
                </c:pt>
                <c:pt idx="4">
                  <c:v>44780.547283622684</c:v>
                </c:pt>
                <c:pt idx="5">
                  <c:v>44780.547289699076</c:v>
                </c:pt>
                <c:pt idx="6">
                  <c:v>44780.547295208336</c:v>
                </c:pt>
                <c:pt idx="7">
                  <c:v>44780.547301296298</c:v>
                </c:pt>
                <c:pt idx="8">
                  <c:v>44780.547306805558</c:v>
                </c:pt>
                <c:pt idx="9">
                  <c:v>44780.547312881943</c:v>
                </c:pt>
                <c:pt idx="10">
                  <c:v>44780.547318391204</c:v>
                </c:pt>
                <c:pt idx="11">
                  <c:v>44780.547324479165</c:v>
                </c:pt>
                <c:pt idx="12">
                  <c:v>44780.547329988425</c:v>
                </c:pt>
                <c:pt idx="13">
                  <c:v>44780.547336064818</c:v>
                </c:pt>
                <c:pt idx="14">
                  <c:v>44780.547341574071</c:v>
                </c:pt>
                <c:pt idx="15">
                  <c:v>44780.547347650463</c:v>
                </c:pt>
                <c:pt idx="16">
                  <c:v>44780.5473531713</c:v>
                </c:pt>
                <c:pt idx="17">
                  <c:v>44780.547359247685</c:v>
                </c:pt>
                <c:pt idx="18">
                  <c:v>44780.547364756945</c:v>
                </c:pt>
              </c:numCache>
            </c:numRef>
          </c:cat>
          <c:val>
            <c:numRef>
              <c:f>'Gráficas cálculo estatismo'!$K$194:$K$212</c:f>
              <c:numCache>
                <c:formatCode>General</c:formatCode>
                <c:ptCount val="19"/>
                <c:pt idx="0">
                  <c:v>10.09319</c:v>
                </c:pt>
                <c:pt idx="1">
                  <c:v>10.09319</c:v>
                </c:pt>
                <c:pt idx="2">
                  <c:v>10.09319</c:v>
                </c:pt>
                <c:pt idx="3">
                  <c:v>10.09319</c:v>
                </c:pt>
                <c:pt idx="4">
                  <c:v>10.09319</c:v>
                </c:pt>
                <c:pt idx="5">
                  <c:v>10.09319</c:v>
                </c:pt>
                <c:pt idx="6">
                  <c:v>10.09319</c:v>
                </c:pt>
                <c:pt idx="7">
                  <c:v>10.09319</c:v>
                </c:pt>
                <c:pt idx="8">
                  <c:v>10.09319</c:v>
                </c:pt>
                <c:pt idx="9">
                  <c:v>10.09319</c:v>
                </c:pt>
                <c:pt idx="10">
                  <c:v>10.09319</c:v>
                </c:pt>
                <c:pt idx="11">
                  <c:v>10.09319</c:v>
                </c:pt>
                <c:pt idx="12">
                  <c:v>10.09319</c:v>
                </c:pt>
                <c:pt idx="13">
                  <c:v>10.09319</c:v>
                </c:pt>
                <c:pt idx="14">
                  <c:v>10.09319</c:v>
                </c:pt>
                <c:pt idx="15">
                  <c:v>10.09319</c:v>
                </c:pt>
                <c:pt idx="16">
                  <c:v>10.09319</c:v>
                </c:pt>
                <c:pt idx="17">
                  <c:v>10.09319</c:v>
                </c:pt>
                <c:pt idx="18">
                  <c:v>10.09319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BE-4F6D-BCD6-B1E24A42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44780.644326979163</c:v>
                </c:pt>
                <c:pt idx="1">
                  <c:v>44780.64432699074</c:v>
                </c:pt>
                <c:pt idx="2">
                  <c:v>44780.644338599537</c:v>
                </c:pt>
                <c:pt idx="3">
                  <c:v>44780.644338611113</c:v>
                </c:pt>
                <c:pt idx="4">
                  <c:v>44780.644350219911</c:v>
                </c:pt>
                <c:pt idx="5">
                  <c:v>44780.64435023148</c:v>
                </c:pt>
                <c:pt idx="6">
                  <c:v>44780.644358958336</c:v>
                </c:pt>
                <c:pt idx="7">
                  <c:v>44780.644364120373</c:v>
                </c:pt>
                <c:pt idx="8">
                  <c:v>44780.644364131942</c:v>
                </c:pt>
                <c:pt idx="9">
                  <c:v>44780.644375729164</c:v>
                </c:pt>
                <c:pt idx="10">
                  <c:v>44780.64437574074</c:v>
                </c:pt>
                <c:pt idx="11">
                  <c:v>44780.644387337961</c:v>
                </c:pt>
                <c:pt idx="12">
                  <c:v>44780.644387349537</c:v>
                </c:pt>
                <c:pt idx="13">
                  <c:v>44780.644398958335</c:v>
                </c:pt>
                <c:pt idx="14">
                  <c:v>44780.64439898148</c:v>
                </c:pt>
                <c:pt idx="15">
                  <c:v>44780.644410590277</c:v>
                </c:pt>
                <c:pt idx="16">
                  <c:v>44780.644410601853</c:v>
                </c:pt>
                <c:pt idx="17">
                  <c:v>44780.64441685185</c:v>
                </c:pt>
                <c:pt idx="18">
                  <c:v>44780.644422187499</c:v>
                </c:pt>
                <c:pt idx="19">
                  <c:v>44780.644422199075</c:v>
                </c:pt>
                <c:pt idx="20">
                  <c:v>44780.644433807873</c:v>
                </c:pt>
                <c:pt idx="21">
                  <c:v>44780.644433819441</c:v>
                </c:pt>
                <c:pt idx="22">
                  <c:v>44780.644445416663</c:v>
                </c:pt>
                <c:pt idx="23">
                  <c:v>44780.644445428239</c:v>
                </c:pt>
                <c:pt idx="24">
                  <c:v>44780.644457037037</c:v>
                </c:pt>
                <c:pt idx="25">
                  <c:v>44780.644457048613</c:v>
                </c:pt>
                <c:pt idx="26">
                  <c:v>44780.644468634258</c:v>
                </c:pt>
                <c:pt idx="27">
                  <c:v>44780.644468645834</c:v>
                </c:pt>
                <c:pt idx="28">
                  <c:v>44780.644474745372</c:v>
                </c:pt>
                <c:pt idx="29">
                  <c:v>44780.644480243056</c:v>
                </c:pt>
                <c:pt idx="30">
                  <c:v>44780.644480254632</c:v>
                </c:pt>
                <c:pt idx="31">
                  <c:v>44780.644491863422</c:v>
                </c:pt>
                <c:pt idx="32">
                  <c:v>44780.644491874998</c:v>
                </c:pt>
                <c:pt idx="33">
                  <c:v>44780.64450347222</c:v>
                </c:pt>
              </c:numCache>
            </c:numRef>
          </c:cat>
          <c:val>
            <c:numRef>
              <c:f>'Tiempo de establecimiento'!$I$43:$I$76</c:f>
              <c:numCache>
                <c:formatCode>General</c:formatCode>
                <c:ptCount val="34"/>
                <c:pt idx="0">
                  <c:v>6.8778700828552246</c:v>
                </c:pt>
                <c:pt idx="1">
                  <c:v>6.8778700828552246</c:v>
                </c:pt>
                <c:pt idx="2">
                  <c:v>6.8786897659301758</c:v>
                </c:pt>
                <c:pt idx="3">
                  <c:v>6.8786897659301758</c:v>
                </c:pt>
                <c:pt idx="4">
                  <c:v>6.8795499801635742</c:v>
                </c:pt>
                <c:pt idx="5">
                  <c:v>6.8795499801635742</c:v>
                </c:pt>
                <c:pt idx="6">
                  <c:v>6.8795499801635742</c:v>
                </c:pt>
                <c:pt idx="7">
                  <c:v>6.8826198577880859</c:v>
                </c:pt>
                <c:pt idx="8">
                  <c:v>6.8826198577880859</c:v>
                </c:pt>
                <c:pt idx="9">
                  <c:v>6.8826198577880859</c:v>
                </c:pt>
                <c:pt idx="10">
                  <c:v>6.8826198577880859</c:v>
                </c:pt>
                <c:pt idx="11">
                  <c:v>7.2786498069763184</c:v>
                </c:pt>
                <c:pt idx="12">
                  <c:v>7.2786498069763184</c:v>
                </c:pt>
                <c:pt idx="13">
                  <c:v>7.6327099800109863</c:v>
                </c:pt>
                <c:pt idx="14">
                  <c:v>7.6327099800109863</c:v>
                </c:pt>
                <c:pt idx="15">
                  <c:v>7.8647699356079102</c:v>
                </c:pt>
                <c:pt idx="16">
                  <c:v>7.8647699356079102</c:v>
                </c:pt>
                <c:pt idx="17">
                  <c:v>7.8647699356079102</c:v>
                </c:pt>
                <c:pt idx="18">
                  <c:v>7.8647699356079102</c:v>
                </c:pt>
                <c:pt idx="19">
                  <c:v>7.8647699356079102</c:v>
                </c:pt>
                <c:pt idx="20">
                  <c:v>8.0075197219848633</c:v>
                </c:pt>
                <c:pt idx="21">
                  <c:v>8.0075197219848633</c:v>
                </c:pt>
                <c:pt idx="22">
                  <c:v>8.0366201400756836</c:v>
                </c:pt>
                <c:pt idx="23">
                  <c:v>8.0366201400756836</c:v>
                </c:pt>
                <c:pt idx="24">
                  <c:v>8.0483798980712891</c:v>
                </c:pt>
                <c:pt idx="25">
                  <c:v>8.0483798980712891</c:v>
                </c:pt>
                <c:pt idx="26">
                  <c:v>8.0483798980712891</c:v>
                </c:pt>
                <c:pt idx="27">
                  <c:v>8.0483798980712891</c:v>
                </c:pt>
                <c:pt idx="28">
                  <c:v>8.0483798980712891</c:v>
                </c:pt>
                <c:pt idx="29">
                  <c:v>8.0258598327636719</c:v>
                </c:pt>
                <c:pt idx="30">
                  <c:v>8.0258598327636719</c:v>
                </c:pt>
                <c:pt idx="31">
                  <c:v>8.0054798126220703</c:v>
                </c:pt>
                <c:pt idx="32">
                  <c:v>8.0054798126220703</c:v>
                </c:pt>
                <c:pt idx="33">
                  <c:v>8.0054798126220703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D-47D9-AF20-77FA6D48BB96}"/>
            </c:ext>
          </c:extLst>
        </c:ser>
        <c:ser>
          <c:idx val="0"/>
          <c:order val="1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44780.644326979163</c:v>
                </c:pt>
                <c:pt idx="1">
                  <c:v>44780.64432699074</c:v>
                </c:pt>
                <c:pt idx="2">
                  <c:v>44780.644338599537</c:v>
                </c:pt>
                <c:pt idx="3">
                  <c:v>44780.644338611113</c:v>
                </c:pt>
                <c:pt idx="4">
                  <c:v>44780.644350219911</c:v>
                </c:pt>
                <c:pt idx="5">
                  <c:v>44780.64435023148</c:v>
                </c:pt>
                <c:pt idx="6">
                  <c:v>44780.644358958336</c:v>
                </c:pt>
                <c:pt idx="7">
                  <c:v>44780.644364120373</c:v>
                </c:pt>
                <c:pt idx="8">
                  <c:v>44780.644364131942</c:v>
                </c:pt>
                <c:pt idx="9">
                  <c:v>44780.644375729164</c:v>
                </c:pt>
                <c:pt idx="10">
                  <c:v>44780.64437574074</c:v>
                </c:pt>
                <c:pt idx="11">
                  <c:v>44780.644387337961</c:v>
                </c:pt>
                <c:pt idx="12">
                  <c:v>44780.644387349537</c:v>
                </c:pt>
                <c:pt idx="13">
                  <c:v>44780.644398958335</c:v>
                </c:pt>
                <c:pt idx="14">
                  <c:v>44780.64439898148</c:v>
                </c:pt>
                <c:pt idx="15">
                  <c:v>44780.644410590277</c:v>
                </c:pt>
                <c:pt idx="16">
                  <c:v>44780.644410601853</c:v>
                </c:pt>
                <c:pt idx="17">
                  <c:v>44780.64441685185</c:v>
                </c:pt>
                <c:pt idx="18">
                  <c:v>44780.644422187499</c:v>
                </c:pt>
                <c:pt idx="19">
                  <c:v>44780.644422199075</c:v>
                </c:pt>
                <c:pt idx="20">
                  <c:v>44780.644433807873</c:v>
                </c:pt>
                <c:pt idx="21">
                  <c:v>44780.644433819441</c:v>
                </c:pt>
                <c:pt idx="22">
                  <c:v>44780.644445416663</c:v>
                </c:pt>
                <c:pt idx="23">
                  <c:v>44780.644445428239</c:v>
                </c:pt>
                <c:pt idx="24">
                  <c:v>44780.644457037037</c:v>
                </c:pt>
                <c:pt idx="25">
                  <c:v>44780.644457048613</c:v>
                </c:pt>
                <c:pt idx="26">
                  <c:v>44780.644468634258</c:v>
                </c:pt>
                <c:pt idx="27">
                  <c:v>44780.644468645834</c:v>
                </c:pt>
                <c:pt idx="28">
                  <c:v>44780.644474745372</c:v>
                </c:pt>
                <c:pt idx="29">
                  <c:v>44780.644480243056</c:v>
                </c:pt>
                <c:pt idx="30">
                  <c:v>44780.644480254632</c:v>
                </c:pt>
                <c:pt idx="31">
                  <c:v>44780.644491863422</c:v>
                </c:pt>
                <c:pt idx="32">
                  <c:v>44780.644491874998</c:v>
                </c:pt>
                <c:pt idx="33">
                  <c:v>44780.64450347222</c:v>
                </c:pt>
              </c:numCache>
            </c:numRef>
          </c:cat>
          <c:val>
            <c:numRef>
              <c:f>'Tiempo de establecimiento'!$K$43:$K$76</c:f>
              <c:numCache>
                <c:formatCode>General</c:formatCode>
                <c:ptCount val="34"/>
                <c:pt idx="0">
                  <c:v>6.9058399999999995</c:v>
                </c:pt>
                <c:pt idx="1">
                  <c:v>6.9058399999999995</c:v>
                </c:pt>
                <c:pt idx="2">
                  <c:v>6.9058399999999995</c:v>
                </c:pt>
                <c:pt idx="3">
                  <c:v>6.9058399999999995</c:v>
                </c:pt>
                <c:pt idx="4">
                  <c:v>6.9058399999999995</c:v>
                </c:pt>
                <c:pt idx="5">
                  <c:v>6.9058399999999995</c:v>
                </c:pt>
                <c:pt idx="6">
                  <c:v>6.9058399999999995</c:v>
                </c:pt>
                <c:pt idx="7">
                  <c:v>6.9058399999999995</c:v>
                </c:pt>
                <c:pt idx="8">
                  <c:v>6.9058399999999995</c:v>
                </c:pt>
                <c:pt idx="9">
                  <c:v>6.9058399999999995</c:v>
                </c:pt>
                <c:pt idx="10">
                  <c:v>6.9058399999999995</c:v>
                </c:pt>
                <c:pt idx="11">
                  <c:v>6.9058399999999995</c:v>
                </c:pt>
                <c:pt idx="12">
                  <c:v>6.9058399999999995</c:v>
                </c:pt>
                <c:pt idx="13">
                  <c:v>6.9058399999999995</c:v>
                </c:pt>
                <c:pt idx="14">
                  <c:v>6.9058399999999995</c:v>
                </c:pt>
                <c:pt idx="15">
                  <c:v>6.9058399999999995</c:v>
                </c:pt>
                <c:pt idx="16">
                  <c:v>6.9058399999999995</c:v>
                </c:pt>
                <c:pt idx="17">
                  <c:v>6.9058399999999995</c:v>
                </c:pt>
                <c:pt idx="18">
                  <c:v>6.9058399999999995</c:v>
                </c:pt>
                <c:pt idx="19">
                  <c:v>6.9058399999999995</c:v>
                </c:pt>
                <c:pt idx="20">
                  <c:v>6.9058399999999995</c:v>
                </c:pt>
                <c:pt idx="21">
                  <c:v>6.9058399999999995</c:v>
                </c:pt>
                <c:pt idx="22">
                  <c:v>6.9058399999999995</c:v>
                </c:pt>
                <c:pt idx="23">
                  <c:v>6.9058399999999995</c:v>
                </c:pt>
                <c:pt idx="24">
                  <c:v>6.9058399999999995</c:v>
                </c:pt>
                <c:pt idx="25">
                  <c:v>6.9058399999999995</c:v>
                </c:pt>
                <c:pt idx="26">
                  <c:v>6.9058399999999995</c:v>
                </c:pt>
                <c:pt idx="27">
                  <c:v>6.9058399999999995</c:v>
                </c:pt>
                <c:pt idx="28">
                  <c:v>6.9058399999999995</c:v>
                </c:pt>
                <c:pt idx="29">
                  <c:v>6.9058399999999995</c:v>
                </c:pt>
                <c:pt idx="30">
                  <c:v>6.9058399999999995</c:v>
                </c:pt>
                <c:pt idx="31">
                  <c:v>6.9058399999999995</c:v>
                </c:pt>
                <c:pt idx="32">
                  <c:v>6.9058399999999995</c:v>
                </c:pt>
                <c:pt idx="33">
                  <c:v>6.9058399999999995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D-47D9-AF20-77FA6D48BB96}"/>
            </c:ext>
          </c:extLst>
        </c:ser>
        <c:ser>
          <c:idx val="2"/>
          <c:order val="2"/>
          <c:spPr>
            <a:ln w="19050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44780.644326979163</c:v>
                </c:pt>
                <c:pt idx="1">
                  <c:v>44780.64432699074</c:v>
                </c:pt>
                <c:pt idx="2">
                  <c:v>44780.644338599537</c:v>
                </c:pt>
                <c:pt idx="3">
                  <c:v>44780.644338611113</c:v>
                </c:pt>
                <c:pt idx="4">
                  <c:v>44780.644350219911</c:v>
                </c:pt>
                <c:pt idx="5">
                  <c:v>44780.64435023148</c:v>
                </c:pt>
                <c:pt idx="6">
                  <c:v>44780.644358958336</c:v>
                </c:pt>
                <c:pt idx="7">
                  <c:v>44780.644364120373</c:v>
                </c:pt>
                <c:pt idx="8">
                  <c:v>44780.644364131942</c:v>
                </c:pt>
                <c:pt idx="9">
                  <c:v>44780.644375729164</c:v>
                </c:pt>
                <c:pt idx="10">
                  <c:v>44780.64437574074</c:v>
                </c:pt>
                <c:pt idx="11">
                  <c:v>44780.644387337961</c:v>
                </c:pt>
                <c:pt idx="12">
                  <c:v>44780.644387349537</c:v>
                </c:pt>
                <c:pt idx="13">
                  <c:v>44780.644398958335</c:v>
                </c:pt>
                <c:pt idx="14">
                  <c:v>44780.64439898148</c:v>
                </c:pt>
                <c:pt idx="15">
                  <c:v>44780.644410590277</c:v>
                </c:pt>
                <c:pt idx="16">
                  <c:v>44780.644410601853</c:v>
                </c:pt>
                <c:pt idx="17">
                  <c:v>44780.64441685185</c:v>
                </c:pt>
                <c:pt idx="18">
                  <c:v>44780.644422187499</c:v>
                </c:pt>
                <c:pt idx="19">
                  <c:v>44780.644422199075</c:v>
                </c:pt>
                <c:pt idx="20">
                  <c:v>44780.644433807873</c:v>
                </c:pt>
                <c:pt idx="21">
                  <c:v>44780.644433819441</c:v>
                </c:pt>
                <c:pt idx="22">
                  <c:v>44780.644445416663</c:v>
                </c:pt>
                <c:pt idx="23">
                  <c:v>44780.644445428239</c:v>
                </c:pt>
                <c:pt idx="24">
                  <c:v>44780.644457037037</c:v>
                </c:pt>
                <c:pt idx="25">
                  <c:v>44780.644457048613</c:v>
                </c:pt>
                <c:pt idx="26">
                  <c:v>44780.644468634258</c:v>
                </c:pt>
                <c:pt idx="27">
                  <c:v>44780.644468645834</c:v>
                </c:pt>
                <c:pt idx="28">
                  <c:v>44780.644474745372</c:v>
                </c:pt>
                <c:pt idx="29">
                  <c:v>44780.644480243056</c:v>
                </c:pt>
                <c:pt idx="30">
                  <c:v>44780.644480254632</c:v>
                </c:pt>
                <c:pt idx="31">
                  <c:v>44780.644491863422</c:v>
                </c:pt>
                <c:pt idx="32">
                  <c:v>44780.644491874998</c:v>
                </c:pt>
                <c:pt idx="33">
                  <c:v>44780.64450347222</c:v>
                </c:pt>
              </c:numCache>
            </c:numRef>
          </c:cat>
          <c:val>
            <c:numRef>
              <c:f>'Tiempo de establecimiento'!$L$43:$L$76</c:f>
              <c:numCache>
                <c:formatCode>General</c:formatCode>
                <c:ptCount val="34"/>
                <c:pt idx="0">
                  <c:v>6.8381600000000002</c:v>
                </c:pt>
                <c:pt idx="1">
                  <c:v>6.8381600000000002</c:v>
                </c:pt>
                <c:pt idx="2">
                  <c:v>6.8381600000000002</c:v>
                </c:pt>
                <c:pt idx="3">
                  <c:v>6.8381600000000002</c:v>
                </c:pt>
                <c:pt idx="4">
                  <c:v>6.8381600000000002</c:v>
                </c:pt>
                <c:pt idx="5">
                  <c:v>6.8381600000000002</c:v>
                </c:pt>
                <c:pt idx="6">
                  <c:v>6.8381600000000002</c:v>
                </c:pt>
                <c:pt idx="7">
                  <c:v>6.8381600000000002</c:v>
                </c:pt>
                <c:pt idx="8">
                  <c:v>6.8381600000000002</c:v>
                </c:pt>
                <c:pt idx="9">
                  <c:v>6.8381600000000002</c:v>
                </c:pt>
                <c:pt idx="10">
                  <c:v>6.8381600000000002</c:v>
                </c:pt>
                <c:pt idx="11">
                  <c:v>6.8381600000000002</c:v>
                </c:pt>
                <c:pt idx="12">
                  <c:v>6.8381600000000002</c:v>
                </c:pt>
                <c:pt idx="13">
                  <c:v>6.8381600000000002</c:v>
                </c:pt>
                <c:pt idx="14">
                  <c:v>6.8381600000000002</c:v>
                </c:pt>
                <c:pt idx="15">
                  <c:v>6.8381600000000002</c:v>
                </c:pt>
                <c:pt idx="16">
                  <c:v>6.8381600000000002</c:v>
                </c:pt>
                <c:pt idx="17">
                  <c:v>6.8381600000000002</c:v>
                </c:pt>
                <c:pt idx="18">
                  <c:v>6.8381600000000002</c:v>
                </c:pt>
                <c:pt idx="19">
                  <c:v>6.8381600000000002</c:v>
                </c:pt>
                <c:pt idx="20">
                  <c:v>6.8381600000000002</c:v>
                </c:pt>
                <c:pt idx="21">
                  <c:v>6.8381600000000002</c:v>
                </c:pt>
                <c:pt idx="22">
                  <c:v>6.8381600000000002</c:v>
                </c:pt>
                <c:pt idx="23">
                  <c:v>6.8381600000000002</c:v>
                </c:pt>
                <c:pt idx="24">
                  <c:v>6.8381600000000002</c:v>
                </c:pt>
                <c:pt idx="25">
                  <c:v>6.8381600000000002</c:v>
                </c:pt>
                <c:pt idx="26">
                  <c:v>6.8381600000000002</c:v>
                </c:pt>
                <c:pt idx="27">
                  <c:v>6.8381600000000002</c:v>
                </c:pt>
                <c:pt idx="28">
                  <c:v>6.8381600000000002</c:v>
                </c:pt>
                <c:pt idx="29">
                  <c:v>6.8381600000000002</c:v>
                </c:pt>
                <c:pt idx="30">
                  <c:v>6.8381600000000002</c:v>
                </c:pt>
                <c:pt idx="31">
                  <c:v>6.8381600000000002</c:v>
                </c:pt>
                <c:pt idx="32">
                  <c:v>6.8381600000000002</c:v>
                </c:pt>
                <c:pt idx="33">
                  <c:v>6.8381600000000002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D-47D9-AF20-77FA6D48BB96}"/>
            </c:ext>
          </c:extLst>
        </c:ser>
        <c:ser>
          <c:idx val="3"/>
          <c:order val="3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44780.644326979163</c:v>
                </c:pt>
                <c:pt idx="1">
                  <c:v>44780.64432699074</c:v>
                </c:pt>
                <c:pt idx="2">
                  <c:v>44780.644338599537</c:v>
                </c:pt>
                <c:pt idx="3">
                  <c:v>44780.644338611113</c:v>
                </c:pt>
                <c:pt idx="4">
                  <c:v>44780.644350219911</c:v>
                </c:pt>
                <c:pt idx="5">
                  <c:v>44780.64435023148</c:v>
                </c:pt>
                <c:pt idx="6">
                  <c:v>44780.644358958336</c:v>
                </c:pt>
                <c:pt idx="7">
                  <c:v>44780.644364120373</c:v>
                </c:pt>
                <c:pt idx="8">
                  <c:v>44780.644364131942</c:v>
                </c:pt>
                <c:pt idx="9">
                  <c:v>44780.644375729164</c:v>
                </c:pt>
                <c:pt idx="10">
                  <c:v>44780.64437574074</c:v>
                </c:pt>
                <c:pt idx="11">
                  <c:v>44780.644387337961</c:v>
                </c:pt>
                <c:pt idx="12">
                  <c:v>44780.644387349537</c:v>
                </c:pt>
                <c:pt idx="13">
                  <c:v>44780.644398958335</c:v>
                </c:pt>
                <c:pt idx="14">
                  <c:v>44780.64439898148</c:v>
                </c:pt>
                <c:pt idx="15">
                  <c:v>44780.644410590277</c:v>
                </c:pt>
                <c:pt idx="16">
                  <c:v>44780.644410601853</c:v>
                </c:pt>
                <c:pt idx="17">
                  <c:v>44780.64441685185</c:v>
                </c:pt>
                <c:pt idx="18">
                  <c:v>44780.644422187499</c:v>
                </c:pt>
                <c:pt idx="19">
                  <c:v>44780.644422199075</c:v>
                </c:pt>
                <c:pt idx="20">
                  <c:v>44780.644433807873</c:v>
                </c:pt>
                <c:pt idx="21">
                  <c:v>44780.644433819441</c:v>
                </c:pt>
                <c:pt idx="22">
                  <c:v>44780.644445416663</c:v>
                </c:pt>
                <c:pt idx="23">
                  <c:v>44780.644445428239</c:v>
                </c:pt>
                <c:pt idx="24">
                  <c:v>44780.644457037037</c:v>
                </c:pt>
                <c:pt idx="25">
                  <c:v>44780.644457048613</c:v>
                </c:pt>
                <c:pt idx="26">
                  <c:v>44780.644468634258</c:v>
                </c:pt>
                <c:pt idx="27">
                  <c:v>44780.644468645834</c:v>
                </c:pt>
                <c:pt idx="28">
                  <c:v>44780.644474745372</c:v>
                </c:pt>
                <c:pt idx="29">
                  <c:v>44780.644480243056</c:v>
                </c:pt>
                <c:pt idx="30">
                  <c:v>44780.644480254632</c:v>
                </c:pt>
                <c:pt idx="31">
                  <c:v>44780.644491863422</c:v>
                </c:pt>
                <c:pt idx="32">
                  <c:v>44780.644491874998</c:v>
                </c:pt>
                <c:pt idx="33">
                  <c:v>44780.64450347222</c:v>
                </c:pt>
              </c:numCache>
            </c:numRef>
          </c:cat>
          <c:val>
            <c:numRef>
              <c:f>'Tiempo de establecimiento'!$M$43:$M$76</c:f>
              <c:numCache>
                <c:formatCode>General</c:formatCode>
                <c:ptCount val="34"/>
                <c:pt idx="0">
                  <c:v>8.0338399999999996</c:v>
                </c:pt>
                <c:pt idx="1">
                  <c:v>8.0338399999999996</c:v>
                </c:pt>
                <c:pt idx="2">
                  <c:v>8.0338399999999996</c:v>
                </c:pt>
                <c:pt idx="3">
                  <c:v>8.0338399999999996</c:v>
                </c:pt>
                <c:pt idx="4">
                  <c:v>8.0338399999999996</c:v>
                </c:pt>
                <c:pt idx="5">
                  <c:v>8.0338399999999996</c:v>
                </c:pt>
                <c:pt idx="6">
                  <c:v>8.0338399999999996</c:v>
                </c:pt>
                <c:pt idx="7">
                  <c:v>8.0338399999999996</c:v>
                </c:pt>
                <c:pt idx="8">
                  <c:v>8.0338399999999996</c:v>
                </c:pt>
                <c:pt idx="9">
                  <c:v>8.0338399999999996</c:v>
                </c:pt>
                <c:pt idx="10">
                  <c:v>8.0338399999999996</c:v>
                </c:pt>
                <c:pt idx="11">
                  <c:v>8.0338399999999996</c:v>
                </c:pt>
                <c:pt idx="12">
                  <c:v>8.0338399999999996</c:v>
                </c:pt>
                <c:pt idx="13">
                  <c:v>8.0338399999999996</c:v>
                </c:pt>
                <c:pt idx="14">
                  <c:v>8.0338399999999996</c:v>
                </c:pt>
                <c:pt idx="15">
                  <c:v>8.0338399999999996</c:v>
                </c:pt>
                <c:pt idx="16">
                  <c:v>8.0338399999999996</c:v>
                </c:pt>
                <c:pt idx="17">
                  <c:v>8.0338399999999996</c:v>
                </c:pt>
                <c:pt idx="18">
                  <c:v>8.0338399999999996</c:v>
                </c:pt>
                <c:pt idx="19">
                  <c:v>8.0338399999999996</c:v>
                </c:pt>
                <c:pt idx="20">
                  <c:v>8.0338399999999996</c:v>
                </c:pt>
                <c:pt idx="21">
                  <c:v>8.0338399999999996</c:v>
                </c:pt>
                <c:pt idx="22">
                  <c:v>8.0338399999999996</c:v>
                </c:pt>
                <c:pt idx="23">
                  <c:v>8.0338399999999996</c:v>
                </c:pt>
                <c:pt idx="24">
                  <c:v>8.0338399999999996</c:v>
                </c:pt>
                <c:pt idx="25">
                  <c:v>8.0338399999999996</c:v>
                </c:pt>
                <c:pt idx="26">
                  <c:v>8.0338399999999996</c:v>
                </c:pt>
                <c:pt idx="27">
                  <c:v>8.0338399999999996</c:v>
                </c:pt>
                <c:pt idx="28">
                  <c:v>8.0338399999999996</c:v>
                </c:pt>
                <c:pt idx="29">
                  <c:v>8.0338399999999996</c:v>
                </c:pt>
                <c:pt idx="30">
                  <c:v>8.0338399999999996</c:v>
                </c:pt>
                <c:pt idx="31">
                  <c:v>8.0338399999999996</c:v>
                </c:pt>
                <c:pt idx="32">
                  <c:v>8.0338399999999996</c:v>
                </c:pt>
                <c:pt idx="33">
                  <c:v>8.0338399999999996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7D-47D9-AF20-77FA6D48BB96}"/>
            </c:ext>
          </c:extLst>
        </c:ser>
        <c:ser>
          <c:idx val="4"/>
          <c:order val="4"/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'Tiempo de establecimiento'!$H$43:$H$76</c:f>
              <c:numCache>
                <c:formatCode>h:mm:ss.000</c:formatCode>
                <c:ptCount val="34"/>
                <c:pt idx="0">
                  <c:v>44780.644326979163</c:v>
                </c:pt>
                <c:pt idx="1">
                  <c:v>44780.64432699074</c:v>
                </c:pt>
                <c:pt idx="2">
                  <c:v>44780.644338599537</c:v>
                </c:pt>
                <c:pt idx="3">
                  <c:v>44780.644338611113</c:v>
                </c:pt>
                <c:pt idx="4">
                  <c:v>44780.644350219911</c:v>
                </c:pt>
                <c:pt idx="5">
                  <c:v>44780.64435023148</c:v>
                </c:pt>
                <c:pt idx="6">
                  <c:v>44780.644358958336</c:v>
                </c:pt>
                <c:pt idx="7">
                  <c:v>44780.644364120373</c:v>
                </c:pt>
                <c:pt idx="8">
                  <c:v>44780.644364131942</c:v>
                </c:pt>
                <c:pt idx="9">
                  <c:v>44780.644375729164</c:v>
                </c:pt>
                <c:pt idx="10">
                  <c:v>44780.64437574074</c:v>
                </c:pt>
                <c:pt idx="11">
                  <c:v>44780.644387337961</c:v>
                </c:pt>
                <c:pt idx="12">
                  <c:v>44780.644387349537</c:v>
                </c:pt>
                <c:pt idx="13">
                  <c:v>44780.644398958335</c:v>
                </c:pt>
                <c:pt idx="14">
                  <c:v>44780.64439898148</c:v>
                </c:pt>
                <c:pt idx="15">
                  <c:v>44780.644410590277</c:v>
                </c:pt>
                <c:pt idx="16">
                  <c:v>44780.644410601853</c:v>
                </c:pt>
                <c:pt idx="17">
                  <c:v>44780.64441685185</c:v>
                </c:pt>
                <c:pt idx="18">
                  <c:v>44780.644422187499</c:v>
                </c:pt>
                <c:pt idx="19">
                  <c:v>44780.644422199075</c:v>
                </c:pt>
                <c:pt idx="20">
                  <c:v>44780.644433807873</c:v>
                </c:pt>
                <c:pt idx="21">
                  <c:v>44780.644433819441</c:v>
                </c:pt>
                <c:pt idx="22">
                  <c:v>44780.644445416663</c:v>
                </c:pt>
                <c:pt idx="23">
                  <c:v>44780.644445428239</c:v>
                </c:pt>
                <c:pt idx="24">
                  <c:v>44780.644457037037</c:v>
                </c:pt>
                <c:pt idx="25">
                  <c:v>44780.644457048613</c:v>
                </c:pt>
                <c:pt idx="26">
                  <c:v>44780.644468634258</c:v>
                </c:pt>
                <c:pt idx="27">
                  <c:v>44780.644468645834</c:v>
                </c:pt>
                <c:pt idx="28">
                  <c:v>44780.644474745372</c:v>
                </c:pt>
                <c:pt idx="29">
                  <c:v>44780.644480243056</c:v>
                </c:pt>
                <c:pt idx="30">
                  <c:v>44780.644480254632</c:v>
                </c:pt>
                <c:pt idx="31">
                  <c:v>44780.644491863422</c:v>
                </c:pt>
                <c:pt idx="32">
                  <c:v>44780.644491874998</c:v>
                </c:pt>
                <c:pt idx="33">
                  <c:v>44780.64450347222</c:v>
                </c:pt>
              </c:numCache>
            </c:numRef>
          </c:cat>
          <c:val>
            <c:numRef>
              <c:f>'Tiempo de establecimiento'!$N$43:$N$76</c:f>
              <c:numCache>
                <c:formatCode>General</c:formatCode>
                <c:ptCount val="34"/>
                <c:pt idx="0">
                  <c:v>7.9661600000000004</c:v>
                </c:pt>
                <c:pt idx="1">
                  <c:v>7.9661600000000004</c:v>
                </c:pt>
                <c:pt idx="2">
                  <c:v>7.9661600000000004</c:v>
                </c:pt>
                <c:pt idx="3">
                  <c:v>7.9661600000000004</c:v>
                </c:pt>
                <c:pt idx="4">
                  <c:v>7.9661600000000004</c:v>
                </c:pt>
                <c:pt idx="5">
                  <c:v>7.9661600000000004</c:v>
                </c:pt>
                <c:pt idx="6">
                  <c:v>7.9661600000000004</c:v>
                </c:pt>
                <c:pt idx="7">
                  <c:v>7.9661600000000004</c:v>
                </c:pt>
                <c:pt idx="8">
                  <c:v>7.9661600000000004</c:v>
                </c:pt>
                <c:pt idx="9">
                  <c:v>7.9661600000000004</c:v>
                </c:pt>
                <c:pt idx="10">
                  <c:v>7.9661600000000004</c:v>
                </c:pt>
                <c:pt idx="11">
                  <c:v>7.9661600000000004</c:v>
                </c:pt>
                <c:pt idx="12">
                  <c:v>7.9661600000000004</c:v>
                </c:pt>
                <c:pt idx="13">
                  <c:v>7.9661600000000004</c:v>
                </c:pt>
                <c:pt idx="14">
                  <c:v>7.9661600000000004</c:v>
                </c:pt>
                <c:pt idx="15">
                  <c:v>7.9661600000000004</c:v>
                </c:pt>
                <c:pt idx="16">
                  <c:v>7.9661600000000004</c:v>
                </c:pt>
                <c:pt idx="17">
                  <c:v>7.9661600000000004</c:v>
                </c:pt>
                <c:pt idx="18">
                  <c:v>7.9661600000000004</c:v>
                </c:pt>
                <c:pt idx="19">
                  <c:v>7.9661600000000004</c:v>
                </c:pt>
                <c:pt idx="20">
                  <c:v>7.9661600000000004</c:v>
                </c:pt>
                <c:pt idx="21">
                  <c:v>7.9661600000000004</c:v>
                </c:pt>
                <c:pt idx="22">
                  <c:v>7.9661600000000004</c:v>
                </c:pt>
                <c:pt idx="23">
                  <c:v>7.9661600000000004</c:v>
                </c:pt>
                <c:pt idx="24">
                  <c:v>7.9661600000000004</c:v>
                </c:pt>
                <c:pt idx="25">
                  <c:v>7.9661600000000004</c:v>
                </c:pt>
                <c:pt idx="26">
                  <c:v>7.9661600000000004</c:v>
                </c:pt>
                <c:pt idx="27">
                  <c:v>7.9661600000000004</c:v>
                </c:pt>
                <c:pt idx="28">
                  <c:v>7.9661600000000004</c:v>
                </c:pt>
                <c:pt idx="29">
                  <c:v>7.9661600000000004</c:v>
                </c:pt>
                <c:pt idx="30">
                  <c:v>7.9661600000000004</c:v>
                </c:pt>
                <c:pt idx="31">
                  <c:v>7.9661600000000004</c:v>
                </c:pt>
                <c:pt idx="32">
                  <c:v>7.9661600000000004</c:v>
                </c:pt>
                <c:pt idx="33">
                  <c:v>7.9661600000000004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7D-47D9-AF20-77FA6D48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At val="0"/>
        <c:auto val="1"/>
        <c:lblAlgn val="ctr"/>
        <c:lblOffset val="50"/>
        <c:noMultiLvlLbl val="0"/>
      </c:catAx>
      <c:valAx>
        <c:axId val="469683711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estatismo'!$E$194:$E$212</c:f>
              <c:numCache>
                <c:formatCode>h:mm:ss.000</c:formatCode>
                <c:ptCount val="19"/>
                <c:pt idx="0">
                  <c:v>44780.54726042824</c:v>
                </c:pt>
                <c:pt idx="1">
                  <c:v>44780.547266527778</c:v>
                </c:pt>
                <c:pt idx="2">
                  <c:v>44780.547272025462</c:v>
                </c:pt>
                <c:pt idx="3">
                  <c:v>44780.547278101854</c:v>
                </c:pt>
                <c:pt idx="4">
                  <c:v>44780.547283622684</c:v>
                </c:pt>
                <c:pt idx="5">
                  <c:v>44780.547289699076</c:v>
                </c:pt>
                <c:pt idx="6">
                  <c:v>44780.547295208336</c:v>
                </c:pt>
                <c:pt idx="7">
                  <c:v>44780.547301296298</c:v>
                </c:pt>
                <c:pt idx="8">
                  <c:v>44780.547306805558</c:v>
                </c:pt>
                <c:pt idx="9">
                  <c:v>44780.547312881943</c:v>
                </c:pt>
                <c:pt idx="10">
                  <c:v>44780.547318391204</c:v>
                </c:pt>
                <c:pt idx="11">
                  <c:v>44780.547324479165</c:v>
                </c:pt>
                <c:pt idx="12">
                  <c:v>44780.547329988425</c:v>
                </c:pt>
                <c:pt idx="13">
                  <c:v>44780.547336064818</c:v>
                </c:pt>
                <c:pt idx="14">
                  <c:v>44780.547341574071</c:v>
                </c:pt>
                <c:pt idx="15">
                  <c:v>44780.547347650463</c:v>
                </c:pt>
                <c:pt idx="16">
                  <c:v>44780.5473531713</c:v>
                </c:pt>
                <c:pt idx="17">
                  <c:v>44780.547359247685</c:v>
                </c:pt>
                <c:pt idx="18">
                  <c:v>44780.547364756945</c:v>
                </c:pt>
              </c:numCache>
            </c:numRef>
          </c:cat>
          <c:val>
            <c:numRef>
              <c:f>'Gráficas cálculo estatismo'!$F$194:$F$212</c:f>
              <c:numCache>
                <c:formatCode>General</c:formatCode>
                <c:ptCount val="1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59.799999237060547</c:v>
                </c:pt>
                <c:pt idx="6">
                  <c:v>59.799999237060547</c:v>
                </c:pt>
                <c:pt idx="7">
                  <c:v>59.799999237060547</c:v>
                </c:pt>
                <c:pt idx="8">
                  <c:v>59.799999237060547</c:v>
                </c:pt>
                <c:pt idx="9">
                  <c:v>59.799999237060547</c:v>
                </c:pt>
                <c:pt idx="10">
                  <c:v>59.799999237060547</c:v>
                </c:pt>
                <c:pt idx="11">
                  <c:v>59.799999237060547</c:v>
                </c:pt>
                <c:pt idx="12">
                  <c:v>59.799999237060547</c:v>
                </c:pt>
                <c:pt idx="13">
                  <c:v>59.799999237060547</c:v>
                </c:pt>
                <c:pt idx="14">
                  <c:v>59.799999237060547</c:v>
                </c:pt>
                <c:pt idx="15">
                  <c:v>59.799999237060547</c:v>
                </c:pt>
                <c:pt idx="16">
                  <c:v>59.799999237060547</c:v>
                </c:pt>
                <c:pt idx="17">
                  <c:v>59.799999237060547</c:v>
                </c:pt>
                <c:pt idx="18">
                  <c:v>59.799999237060547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88E-AE11-E467369B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estatismo'!$F$223:$F$238</c:f>
              <c:numCache>
                <c:formatCode>General</c:formatCode>
                <c:ptCount val="16"/>
                <c:pt idx="0">
                  <c:v>59.799999237060547</c:v>
                </c:pt>
                <c:pt idx="1">
                  <c:v>59.799999237060547</c:v>
                </c:pt>
                <c:pt idx="2">
                  <c:v>59.799999237060547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59.599998474121094</c:v>
                </c:pt>
                <c:pt idx="6">
                  <c:v>59.599998474121094</c:v>
                </c:pt>
                <c:pt idx="7">
                  <c:v>59.599998474121094</c:v>
                </c:pt>
                <c:pt idx="8">
                  <c:v>59.599998474121094</c:v>
                </c:pt>
                <c:pt idx="9">
                  <c:v>59.599998474121094</c:v>
                </c:pt>
                <c:pt idx="10">
                  <c:v>59.599998474121094</c:v>
                </c:pt>
                <c:pt idx="11">
                  <c:v>59.599998474121094</c:v>
                </c:pt>
                <c:pt idx="12">
                  <c:v>59.599998474121094</c:v>
                </c:pt>
                <c:pt idx="13">
                  <c:v>59.599998474121094</c:v>
                </c:pt>
                <c:pt idx="14">
                  <c:v>59.599998474121094</c:v>
                </c:pt>
                <c:pt idx="15">
                  <c:v>59.599998474121094</c:v>
                </c:pt>
              </c:numCache>
            </c:numRef>
          </c:cat>
          <c:val>
            <c:numRef>
              <c:f>'Gráficas cálculo estatismo'!$G$223:$G$238</c:f>
              <c:numCache>
                <c:formatCode>General</c:formatCode>
                <c:ptCount val="16"/>
                <c:pt idx="0">
                  <c:v>10.137849807739258</c:v>
                </c:pt>
                <c:pt idx="1">
                  <c:v>10.137849807739258</c:v>
                </c:pt>
                <c:pt idx="2">
                  <c:v>10.137849807739258</c:v>
                </c:pt>
                <c:pt idx="3">
                  <c:v>10.135370254516602</c:v>
                </c:pt>
                <c:pt idx="4">
                  <c:v>10.135370254516602</c:v>
                </c:pt>
                <c:pt idx="5">
                  <c:v>10.141200065612793</c:v>
                </c:pt>
                <c:pt idx="6">
                  <c:v>10.141200065612793</c:v>
                </c:pt>
                <c:pt idx="7">
                  <c:v>10.33257007598877</c:v>
                </c:pt>
                <c:pt idx="8">
                  <c:v>10.33257007598877</c:v>
                </c:pt>
                <c:pt idx="9">
                  <c:v>10.867890357971191</c:v>
                </c:pt>
                <c:pt idx="10">
                  <c:v>10.867890357971191</c:v>
                </c:pt>
                <c:pt idx="11">
                  <c:v>11.202969551086426</c:v>
                </c:pt>
                <c:pt idx="12">
                  <c:v>11.202969551086426</c:v>
                </c:pt>
                <c:pt idx="13">
                  <c:v>11.202969551086426</c:v>
                </c:pt>
                <c:pt idx="14">
                  <c:v>11.202969551086426</c:v>
                </c:pt>
                <c:pt idx="15">
                  <c:v>11.384389877319336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6-4E06-84CB-DCED1F82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estatismo'!$E$223:$E$243</c:f>
              <c:numCache>
                <c:formatCode>h:mm:ss.000</c:formatCode>
                <c:ptCount val="21"/>
                <c:pt idx="0">
                  <c:v>44780.547654872687</c:v>
                </c:pt>
                <c:pt idx="1">
                  <c:v>44780.547661643519</c:v>
                </c:pt>
                <c:pt idx="2">
                  <c:v>44780.547666481485</c:v>
                </c:pt>
                <c:pt idx="3">
                  <c:v>44780.547673263885</c:v>
                </c:pt>
                <c:pt idx="4">
                  <c:v>44780.547678090275</c:v>
                </c:pt>
                <c:pt idx="5">
                  <c:v>44780.547684884259</c:v>
                </c:pt>
                <c:pt idx="6">
                  <c:v>44780.547689687497</c:v>
                </c:pt>
                <c:pt idx="7">
                  <c:v>44780.547696493057</c:v>
                </c:pt>
                <c:pt idx="8">
                  <c:v>44780.547701284719</c:v>
                </c:pt>
                <c:pt idx="9">
                  <c:v>44780.547708113423</c:v>
                </c:pt>
                <c:pt idx="10">
                  <c:v>44780.547712893516</c:v>
                </c:pt>
                <c:pt idx="11">
                  <c:v>44780.547719722221</c:v>
                </c:pt>
                <c:pt idx="12">
                  <c:v>44780.547724502314</c:v>
                </c:pt>
                <c:pt idx="13">
                  <c:v>44780.547732939813</c:v>
                </c:pt>
                <c:pt idx="14">
                  <c:v>44780.547736099536</c:v>
                </c:pt>
                <c:pt idx="15">
                  <c:v>44780.54774454861</c:v>
                </c:pt>
                <c:pt idx="16">
                  <c:v>44780.547747708333</c:v>
                </c:pt>
                <c:pt idx="17">
                  <c:v>44780.547756168984</c:v>
                </c:pt>
                <c:pt idx="18">
                  <c:v>44780.547759305555</c:v>
                </c:pt>
                <c:pt idx="19">
                  <c:v>44780.547767777774</c:v>
                </c:pt>
                <c:pt idx="20">
                  <c:v>44780.547770902776</c:v>
                </c:pt>
              </c:numCache>
            </c:numRef>
          </c:cat>
          <c:val>
            <c:numRef>
              <c:f>'Gráficas cálculo estatismo'!$G$223:$G$243</c:f>
              <c:numCache>
                <c:formatCode>General</c:formatCode>
                <c:ptCount val="21"/>
                <c:pt idx="0">
                  <c:v>10.137849807739258</c:v>
                </c:pt>
                <c:pt idx="1">
                  <c:v>10.137849807739258</c:v>
                </c:pt>
                <c:pt idx="2">
                  <c:v>10.137849807739258</c:v>
                </c:pt>
                <c:pt idx="3">
                  <c:v>10.135370254516602</c:v>
                </c:pt>
                <c:pt idx="4">
                  <c:v>10.135370254516602</c:v>
                </c:pt>
                <c:pt idx="5">
                  <c:v>10.141200065612793</c:v>
                </c:pt>
                <c:pt idx="6">
                  <c:v>10.141200065612793</c:v>
                </c:pt>
                <c:pt idx="7">
                  <c:v>10.33257007598877</c:v>
                </c:pt>
                <c:pt idx="8">
                  <c:v>10.33257007598877</c:v>
                </c:pt>
                <c:pt idx="9">
                  <c:v>10.867890357971191</c:v>
                </c:pt>
                <c:pt idx="10">
                  <c:v>10.867890357971191</c:v>
                </c:pt>
                <c:pt idx="11">
                  <c:v>11.202969551086426</c:v>
                </c:pt>
                <c:pt idx="12">
                  <c:v>11.202969551086426</c:v>
                </c:pt>
                <c:pt idx="13">
                  <c:v>11.202969551086426</c:v>
                </c:pt>
                <c:pt idx="14">
                  <c:v>11.202969551086426</c:v>
                </c:pt>
                <c:pt idx="15">
                  <c:v>11.384389877319336</c:v>
                </c:pt>
                <c:pt idx="16">
                  <c:v>11.384389877319336</c:v>
                </c:pt>
                <c:pt idx="17">
                  <c:v>11.461999893188477</c:v>
                </c:pt>
                <c:pt idx="18">
                  <c:v>11.461999893188477</c:v>
                </c:pt>
                <c:pt idx="19">
                  <c:v>11.468319892883301</c:v>
                </c:pt>
                <c:pt idx="20">
                  <c:v>11.468319892883301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4-4277-9396-4F7F7BD9A035}"/>
            </c:ext>
          </c:extLst>
        </c:ser>
        <c:ser>
          <c:idx val="0"/>
          <c:order val="1"/>
          <c:tx>
            <c:strRef>
              <c:f>'Gráficas cálculo estatismo'!$H$223:$H$243</c:f>
              <c:strCache>
                <c:ptCount val="21"/>
                <c:pt idx="0">
                  <c:v>10,16681</c:v>
                </c:pt>
                <c:pt idx="1">
                  <c:v>10,16681</c:v>
                </c:pt>
                <c:pt idx="2">
                  <c:v>10,16681</c:v>
                </c:pt>
                <c:pt idx="3">
                  <c:v>10,16681</c:v>
                </c:pt>
                <c:pt idx="4">
                  <c:v>10,16681</c:v>
                </c:pt>
                <c:pt idx="5">
                  <c:v>10,16681</c:v>
                </c:pt>
                <c:pt idx="6">
                  <c:v>10,16681</c:v>
                </c:pt>
                <c:pt idx="7">
                  <c:v>10,16681</c:v>
                </c:pt>
                <c:pt idx="8">
                  <c:v>10,16681</c:v>
                </c:pt>
                <c:pt idx="9">
                  <c:v>10,16681</c:v>
                </c:pt>
                <c:pt idx="10">
                  <c:v>10,16681</c:v>
                </c:pt>
                <c:pt idx="11">
                  <c:v>10,16681</c:v>
                </c:pt>
                <c:pt idx="12">
                  <c:v>10,16681</c:v>
                </c:pt>
                <c:pt idx="13">
                  <c:v>10,16681</c:v>
                </c:pt>
                <c:pt idx="14">
                  <c:v>10,16681</c:v>
                </c:pt>
                <c:pt idx="15">
                  <c:v>10,16681</c:v>
                </c:pt>
                <c:pt idx="16">
                  <c:v>10,16681</c:v>
                </c:pt>
                <c:pt idx="17">
                  <c:v>10,16681</c:v>
                </c:pt>
                <c:pt idx="18">
                  <c:v>10,16681</c:v>
                </c:pt>
                <c:pt idx="19">
                  <c:v>10,16681</c:v>
                </c:pt>
                <c:pt idx="20">
                  <c:v>10,16681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estatismo'!$E$223:$E$243</c:f>
              <c:numCache>
                <c:formatCode>h:mm:ss.000</c:formatCode>
                <c:ptCount val="21"/>
                <c:pt idx="0">
                  <c:v>44780.547654872687</c:v>
                </c:pt>
                <c:pt idx="1">
                  <c:v>44780.547661643519</c:v>
                </c:pt>
                <c:pt idx="2">
                  <c:v>44780.547666481485</c:v>
                </c:pt>
                <c:pt idx="3">
                  <c:v>44780.547673263885</c:v>
                </c:pt>
                <c:pt idx="4">
                  <c:v>44780.547678090275</c:v>
                </c:pt>
                <c:pt idx="5">
                  <c:v>44780.547684884259</c:v>
                </c:pt>
                <c:pt idx="6">
                  <c:v>44780.547689687497</c:v>
                </c:pt>
                <c:pt idx="7">
                  <c:v>44780.547696493057</c:v>
                </c:pt>
                <c:pt idx="8">
                  <c:v>44780.547701284719</c:v>
                </c:pt>
                <c:pt idx="9">
                  <c:v>44780.547708113423</c:v>
                </c:pt>
                <c:pt idx="10">
                  <c:v>44780.547712893516</c:v>
                </c:pt>
                <c:pt idx="11">
                  <c:v>44780.547719722221</c:v>
                </c:pt>
                <c:pt idx="12">
                  <c:v>44780.547724502314</c:v>
                </c:pt>
                <c:pt idx="13">
                  <c:v>44780.547732939813</c:v>
                </c:pt>
                <c:pt idx="14">
                  <c:v>44780.547736099536</c:v>
                </c:pt>
                <c:pt idx="15">
                  <c:v>44780.54774454861</c:v>
                </c:pt>
                <c:pt idx="16">
                  <c:v>44780.547747708333</c:v>
                </c:pt>
                <c:pt idx="17">
                  <c:v>44780.547756168984</c:v>
                </c:pt>
                <c:pt idx="18">
                  <c:v>44780.547759305555</c:v>
                </c:pt>
                <c:pt idx="19">
                  <c:v>44780.547767777774</c:v>
                </c:pt>
                <c:pt idx="20">
                  <c:v>44780.547770902776</c:v>
                </c:pt>
              </c:numCache>
            </c:numRef>
          </c:cat>
          <c:val>
            <c:numRef>
              <c:f>'Gráficas cálculo estatismo'!$H$223:$H$243</c:f>
              <c:numCache>
                <c:formatCode>General</c:formatCode>
                <c:ptCount val="21"/>
                <c:pt idx="0">
                  <c:v>10.16681</c:v>
                </c:pt>
                <c:pt idx="1">
                  <c:v>10.16681</c:v>
                </c:pt>
                <c:pt idx="2">
                  <c:v>10.16681</c:v>
                </c:pt>
                <c:pt idx="3">
                  <c:v>10.16681</c:v>
                </c:pt>
                <c:pt idx="4">
                  <c:v>10.16681</c:v>
                </c:pt>
                <c:pt idx="5">
                  <c:v>10.16681</c:v>
                </c:pt>
                <c:pt idx="6">
                  <c:v>10.16681</c:v>
                </c:pt>
                <c:pt idx="7">
                  <c:v>10.16681</c:v>
                </c:pt>
                <c:pt idx="8">
                  <c:v>10.16681</c:v>
                </c:pt>
                <c:pt idx="9">
                  <c:v>10.16681</c:v>
                </c:pt>
                <c:pt idx="10">
                  <c:v>10.16681</c:v>
                </c:pt>
                <c:pt idx="11">
                  <c:v>10.16681</c:v>
                </c:pt>
                <c:pt idx="12">
                  <c:v>10.16681</c:v>
                </c:pt>
                <c:pt idx="13">
                  <c:v>10.16681</c:v>
                </c:pt>
                <c:pt idx="14">
                  <c:v>10.16681</c:v>
                </c:pt>
                <c:pt idx="15">
                  <c:v>10.16681</c:v>
                </c:pt>
                <c:pt idx="16">
                  <c:v>10.16681</c:v>
                </c:pt>
                <c:pt idx="17">
                  <c:v>10.16681</c:v>
                </c:pt>
                <c:pt idx="18">
                  <c:v>10.16681</c:v>
                </c:pt>
                <c:pt idx="19">
                  <c:v>10.16681</c:v>
                </c:pt>
                <c:pt idx="20">
                  <c:v>10.16681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551-B046-241692701B79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estatismo'!$E$223:$E$243</c:f>
              <c:numCache>
                <c:formatCode>h:mm:ss.000</c:formatCode>
                <c:ptCount val="21"/>
                <c:pt idx="0">
                  <c:v>44780.547654872687</c:v>
                </c:pt>
                <c:pt idx="1">
                  <c:v>44780.547661643519</c:v>
                </c:pt>
                <c:pt idx="2">
                  <c:v>44780.547666481485</c:v>
                </c:pt>
                <c:pt idx="3">
                  <c:v>44780.547673263885</c:v>
                </c:pt>
                <c:pt idx="4">
                  <c:v>44780.547678090275</c:v>
                </c:pt>
                <c:pt idx="5">
                  <c:v>44780.547684884259</c:v>
                </c:pt>
                <c:pt idx="6">
                  <c:v>44780.547689687497</c:v>
                </c:pt>
                <c:pt idx="7">
                  <c:v>44780.547696493057</c:v>
                </c:pt>
                <c:pt idx="8">
                  <c:v>44780.547701284719</c:v>
                </c:pt>
                <c:pt idx="9">
                  <c:v>44780.547708113423</c:v>
                </c:pt>
                <c:pt idx="10">
                  <c:v>44780.547712893516</c:v>
                </c:pt>
                <c:pt idx="11">
                  <c:v>44780.547719722221</c:v>
                </c:pt>
                <c:pt idx="12">
                  <c:v>44780.547724502314</c:v>
                </c:pt>
                <c:pt idx="13">
                  <c:v>44780.547732939813</c:v>
                </c:pt>
                <c:pt idx="14">
                  <c:v>44780.547736099536</c:v>
                </c:pt>
                <c:pt idx="15">
                  <c:v>44780.54774454861</c:v>
                </c:pt>
                <c:pt idx="16">
                  <c:v>44780.547747708333</c:v>
                </c:pt>
                <c:pt idx="17">
                  <c:v>44780.547756168984</c:v>
                </c:pt>
                <c:pt idx="18">
                  <c:v>44780.547759305555</c:v>
                </c:pt>
                <c:pt idx="19">
                  <c:v>44780.547767777774</c:v>
                </c:pt>
                <c:pt idx="20">
                  <c:v>44780.547770902776</c:v>
                </c:pt>
              </c:numCache>
            </c:numRef>
          </c:cat>
          <c:val>
            <c:numRef>
              <c:f>'Gráficas cálculo estatismo'!$I$223:$I$243</c:f>
              <c:numCache>
                <c:formatCode>General</c:formatCode>
                <c:ptCount val="21"/>
                <c:pt idx="0">
                  <c:v>10.087190000000001</c:v>
                </c:pt>
                <c:pt idx="1">
                  <c:v>10.087190000000001</c:v>
                </c:pt>
                <c:pt idx="2">
                  <c:v>10.087190000000001</c:v>
                </c:pt>
                <c:pt idx="3">
                  <c:v>10.087190000000001</c:v>
                </c:pt>
                <c:pt idx="4">
                  <c:v>10.087190000000001</c:v>
                </c:pt>
                <c:pt idx="5">
                  <c:v>10.087190000000001</c:v>
                </c:pt>
                <c:pt idx="6">
                  <c:v>10.087190000000001</c:v>
                </c:pt>
                <c:pt idx="7">
                  <c:v>10.087190000000001</c:v>
                </c:pt>
                <c:pt idx="8">
                  <c:v>10.087190000000001</c:v>
                </c:pt>
                <c:pt idx="9">
                  <c:v>10.087190000000001</c:v>
                </c:pt>
                <c:pt idx="10">
                  <c:v>10.087190000000001</c:v>
                </c:pt>
                <c:pt idx="11">
                  <c:v>10.087190000000001</c:v>
                </c:pt>
                <c:pt idx="12">
                  <c:v>10.087190000000001</c:v>
                </c:pt>
                <c:pt idx="13">
                  <c:v>10.087190000000001</c:v>
                </c:pt>
                <c:pt idx="14">
                  <c:v>10.087190000000001</c:v>
                </c:pt>
                <c:pt idx="15">
                  <c:v>10.087190000000001</c:v>
                </c:pt>
                <c:pt idx="16">
                  <c:v>10.087190000000001</c:v>
                </c:pt>
                <c:pt idx="17">
                  <c:v>10.087190000000001</c:v>
                </c:pt>
                <c:pt idx="18">
                  <c:v>10.087190000000001</c:v>
                </c:pt>
                <c:pt idx="19">
                  <c:v>10.087190000000001</c:v>
                </c:pt>
                <c:pt idx="20">
                  <c:v>10.087190000000001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551-B046-241692701B79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estatismo'!$E$223:$E$243</c:f>
              <c:numCache>
                <c:formatCode>h:mm:ss.000</c:formatCode>
                <c:ptCount val="21"/>
                <c:pt idx="0">
                  <c:v>44780.547654872687</c:v>
                </c:pt>
                <c:pt idx="1">
                  <c:v>44780.547661643519</c:v>
                </c:pt>
                <c:pt idx="2">
                  <c:v>44780.547666481485</c:v>
                </c:pt>
                <c:pt idx="3">
                  <c:v>44780.547673263885</c:v>
                </c:pt>
                <c:pt idx="4">
                  <c:v>44780.547678090275</c:v>
                </c:pt>
                <c:pt idx="5">
                  <c:v>44780.547684884259</c:v>
                </c:pt>
                <c:pt idx="6">
                  <c:v>44780.547689687497</c:v>
                </c:pt>
                <c:pt idx="7">
                  <c:v>44780.547696493057</c:v>
                </c:pt>
                <c:pt idx="8">
                  <c:v>44780.547701284719</c:v>
                </c:pt>
                <c:pt idx="9">
                  <c:v>44780.547708113423</c:v>
                </c:pt>
                <c:pt idx="10">
                  <c:v>44780.547712893516</c:v>
                </c:pt>
                <c:pt idx="11">
                  <c:v>44780.547719722221</c:v>
                </c:pt>
                <c:pt idx="12">
                  <c:v>44780.547724502314</c:v>
                </c:pt>
                <c:pt idx="13">
                  <c:v>44780.547732939813</c:v>
                </c:pt>
                <c:pt idx="14">
                  <c:v>44780.547736099536</c:v>
                </c:pt>
                <c:pt idx="15">
                  <c:v>44780.54774454861</c:v>
                </c:pt>
                <c:pt idx="16">
                  <c:v>44780.547747708333</c:v>
                </c:pt>
                <c:pt idx="17">
                  <c:v>44780.547756168984</c:v>
                </c:pt>
                <c:pt idx="18">
                  <c:v>44780.547759305555</c:v>
                </c:pt>
                <c:pt idx="19">
                  <c:v>44780.547767777774</c:v>
                </c:pt>
                <c:pt idx="20">
                  <c:v>44780.547770902776</c:v>
                </c:pt>
              </c:numCache>
            </c:numRef>
          </c:cat>
          <c:val>
            <c:numRef>
              <c:f>'Gráficas cálculo estatismo'!$J$223:$J$243</c:f>
              <c:numCache>
                <c:formatCode>General</c:formatCode>
                <c:ptCount val="21"/>
                <c:pt idx="0">
                  <c:v>11.49381</c:v>
                </c:pt>
                <c:pt idx="1">
                  <c:v>11.49381</c:v>
                </c:pt>
                <c:pt idx="2">
                  <c:v>11.49381</c:v>
                </c:pt>
                <c:pt idx="3">
                  <c:v>11.49381</c:v>
                </c:pt>
                <c:pt idx="4">
                  <c:v>11.49381</c:v>
                </c:pt>
                <c:pt idx="5">
                  <c:v>11.49381</c:v>
                </c:pt>
                <c:pt idx="6">
                  <c:v>11.49381</c:v>
                </c:pt>
                <c:pt idx="7">
                  <c:v>11.49381</c:v>
                </c:pt>
                <c:pt idx="8">
                  <c:v>11.49381</c:v>
                </c:pt>
                <c:pt idx="9">
                  <c:v>11.49381</c:v>
                </c:pt>
                <c:pt idx="10">
                  <c:v>11.49381</c:v>
                </c:pt>
                <c:pt idx="11">
                  <c:v>11.49381</c:v>
                </c:pt>
                <c:pt idx="12">
                  <c:v>11.49381</c:v>
                </c:pt>
                <c:pt idx="13">
                  <c:v>11.49381</c:v>
                </c:pt>
                <c:pt idx="14">
                  <c:v>11.49381</c:v>
                </c:pt>
                <c:pt idx="15">
                  <c:v>11.49381</c:v>
                </c:pt>
                <c:pt idx="16">
                  <c:v>11.49381</c:v>
                </c:pt>
                <c:pt idx="17">
                  <c:v>11.49381</c:v>
                </c:pt>
                <c:pt idx="18">
                  <c:v>11.49381</c:v>
                </c:pt>
                <c:pt idx="19">
                  <c:v>11.49381</c:v>
                </c:pt>
                <c:pt idx="20">
                  <c:v>11.49381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0-4551-B046-241692701B79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estatismo'!$E$223:$E$243</c:f>
              <c:numCache>
                <c:formatCode>h:mm:ss.000</c:formatCode>
                <c:ptCount val="21"/>
                <c:pt idx="0">
                  <c:v>44780.547654872687</c:v>
                </c:pt>
                <c:pt idx="1">
                  <c:v>44780.547661643519</c:v>
                </c:pt>
                <c:pt idx="2">
                  <c:v>44780.547666481485</c:v>
                </c:pt>
                <c:pt idx="3">
                  <c:v>44780.547673263885</c:v>
                </c:pt>
                <c:pt idx="4">
                  <c:v>44780.547678090275</c:v>
                </c:pt>
                <c:pt idx="5">
                  <c:v>44780.547684884259</c:v>
                </c:pt>
                <c:pt idx="6">
                  <c:v>44780.547689687497</c:v>
                </c:pt>
                <c:pt idx="7">
                  <c:v>44780.547696493057</c:v>
                </c:pt>
                <c:pt idx="8">
                  <c:v>44780.547701284719</c:v>
                </c:pt>
                <c:pt idx="9">
                  <c:v>44780.547708113423</c:v>
                </c:pt>
                <c:pt idx="10">
                  <c:v>44780.547712893516</c:v>
                </c:pt>
                <c:pt idx="11">
                  <c:v>44780.547719722221</c:v>
                </c:pt>
                <c:pt idx="12">
                  <c:v>44780.547724502314</c:v>
                </c:pt>
                <c:pt idx="13">
                  <c:v>44780.547732939813</c:v>
                </c:pt>
                <c:pt idx="14">
                  <c:v>44780.547736099536</c:v>
                </c:pt>
                <c:pt idx="15">
                  <c:v>44780.54774454861</c:v>
                </c:pt>
                <c:pt idx="16">
                  <c:v>44780.547747708333</c:v>
                </c:pt>
                <c:pt idx="17">
                  <c:v>44780.547756168984</c:v>
                </c:pt>
                <c:pt idx="18">
                  <c:v>44780.547759305555</c:v>
                </c:pt>
                <c:pt idx="19">
                  <c:v>44780.547767777774</c:v>
                </c:pt>
                <c:pt idx="20">
                  <c:v>44780.547770902776</c:v>
                </c:pt>
              </c:numCache>
            </c:numRef>
          </c:cat>
          <c:val>
            <c:numRef>
              <c:f>'Gráficas cálculo estatismo'!$K$223:$K$243</c:f>
              <c:numCache>
                <c:formatCode>General</c:formatCode>
                <c:ptCount val="21"/>
                <c:pt idx="0">
                  <c:v>11.414190000000001</c:v>
                </c:pt>
                <c:pt idx="1">
                  <c:v>11.414190000000001</c:v>
                </c:pt>
                <c:pt idx="2">
                  <c:v>11.414190000000001</c:v>
                </c:pt>
                <c:pt idx="3">
                  <c:v>11.414190000000001</c:v>
                </c:pt>
                <c:pt idx="4">
                  <c:v>11.414190000000001</c:v>
                </c:pt>
                <c:pt idx="5">
                  <c:v>11.414190000000001</c:v>
                </c:pt>
                <c:pt idx="6">
                  <c:v>11.414190000000001</c:v>
                </c:pt>
                <c:pt idx="7">
                  <c:v>11.414190000000001</c:v>
                </c:pt>
                <c:pt idx="8">
                  <c:v>11.414190000000001</c:v>
                </c:pt>
                <c:pt idx="9">
                  <c:v>11.414190000000001</c:v>
                </c:pt>
                <c:pt idx="10">
                  <c:v>11.414190000000001</c:v>
                </c:pt>
                <c:pt idx="11">
                  <c:v>11.414190000000001</c:v>
                </c:pt>
                <c:pt idx="12">
                  <c:v>11.414190000000001</c:v>
                </c:pt>
                <c:pt idx="13">
                  <c:v>11.414190000000001</c:v>
                </c:pt>
                <c:pt idx="14">
                  <c:v>11.414190000000001</c:v>
                </c:pt>
                <c:pt idx="15">
                  <c:v>11.414190000000001</c:v>
                </c:pt>
                <c:pt idx="16">
                  <c:v>11.414190000000001</c:v>
                </c:pt>
                <c:pt idx="17">
                  <c:v>11.414190000000001</c:v>
                </c:pt>
                <c:pt idx="18">
                  <c:v>11.414190000000001</c:v>
                </c:pt>
                <c:pt idx="19">
                  <c:v>11.414190000000001</c:v>
                </c:pt>
                <c:pt idx="20">
                  <c:v>11.414190000000001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E0-4551-B046-24169270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estatismo'!$E$223:$E$243</c:f>
              <c:numCache>
                <c:formatCode>h:mm:ss.000</c:formatCode>
                <c:ptCount val="21"/>
                <c:pt idx="0">
                  <c:v>44780.547654872687</c:v>
                </c:pt>
                <c:pt idx="1">
                  <c:v>44780.547661643519</c:v>
                </c:pt>
                <c:pt idx="2">
                  <c:v>44780.547666481485</c:v>
                </c:pt>
                <c:pt idx="3">
                  <c:v>44780.547673263885</c:v>
                </c:pt>
                <c:pt idx="4">
                  <c:v>44780.547678090275</c:v>
                </c:pt>
                <c:pt idx="5">
                  <c:v>44780.547684884259</c:v>
                </c:pt>
                <c:pt idx="6">
                  <c:v>44780.547689687497</c:v>
                </c:pt>
                <c:pt idx="7">
                  <c:v>44780.547696493057</c:v>
                </c:pt>
                <c:pt idx="8">
                  <c:v>44780.547701284719</c:v>
                </c:pt>
                <c:pt idx="9">
                  <c:v>44780.547708113423</c:v>
                </c:pt>
                <c:pt idx="10">
                  <c:v>44780.547712893516</c:v>
                </c:pt>
                <c:pt idx="11">
                  <c:v>44780.547719722221</c:v>
                </c:pt>
                <c:pt idx="12">
                  <c:v>44780.547724502314</c:v>
                </c:pt>
                <c:pt idx="13">
                  <c:v>44780.547732939813</c:v>
                </c:pt>
                <c:pt idx="14">
                  <c:v>44780.547736099536</c:v>
                </c:pt>
                <c:pt idx="15">
                  <c:v>44780.54774454861</c:v>
                </c:pt>
                <c:pt idx="16">
                  <c:v>44780.547747708333</c:v>
                </c:pt>
                <c:pt idx="17">
                  <c:v>44780.547756168984</c:v>
                </c:pt>
                <c:pt idx="18">
                  <c:v>44780.547759305555</c:v>
                </c:pt>
                <c:pt idx="19">
                  <c:v>44780.547767777774</c:v>
                </c:pt>
                <c:pt idx="20">
                  <c:v>44780.547770902776</c:v>
                </c:pt>
              </c:numCache>
            </c:numRef>
          </c:cat>
          <c:val>
            <c:numRef>
              <c:f>'Gráficas cálculo estatismo'!$F$223:$F$243</c:f>
              <c:numCache>
                <c:formatCode>General</c:formatCode>
                <c:ptCount val="21"/>
                <c:pt idx="0">
                  <c:v>59.799999237060547</c:v>
                </c:pt>
                <c:pt idx="1">
                  <c:v>59.799999237060547</c:v>
                </c:pt>
                <c:pt idx="2">
                  <c:v>59.799999237060547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59.599998474121094</c:v>
                </c:pt>
                <c:pt idx="6">
                  <c:v>59.599998474121094</c:v>
                </c:pt>
                <c:pt idx="7">
                  <c:v>59.599998474121094</c:v>
                </c:pt>
                <c:pt idx="8">
                  <c:v>59.599998474121094</c:v>
                </c:pt>
                <c:pt idx="9">
                  <c:v>59.599998474121094</c:v>
                </c:pt>
                <c:pt idx="10">
                  <c:v>59.599998474121094</c:v>
                </c:pt>
                <c:pt idx="11">
                  <c:v>59.599998474121094</c:v>
                </c:pt>
                <c:pt idx="12">
                  <c:v>59.599998474121094</c:v>
                </c:pt>
                <c:pt idx="13">
                  <c:v>59.599998474121094</c:v>
                </c:pt>
                <c:pt idx="14">
                  <c:v>59.599998474121094</c:v>
                </c:pt>
                <c:pt idx="15">
                  <c:v>59.599998474121094</c:v>
                </c:pt>
                <c:pt idx="16">
                  <c:v>59.599998474121094</c:v>
                </c:pt>
                <c:pt idx="17">
                  <c:v>59.599998474121094</c:v>
                </c:pt>
                <c:pt idx="18">
                  <c:v>59.599998474121094</c:v>
                </c:pt>
                <c:pt idx="19">
                  <c:v>59.599998474121094</c:v>
                </c:pt>
                <c:pt idx="20">
                  <c:v>59.599998474121094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6BB-8E2D-BAF392A2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estatismo'!$F$250:$F$280</c:f>
              <c:numCache>
                <c:formatCode>General</c:formatCode>
                <c:ptCount val="31"/>
                <c:pt idx="0">
                  <c:v>59.599998474121094</c:v>
                </c:pt>
                <c:pt idx="1">
                  <c:v>59.599998474121094</c:v>
                </c:pt>
                <c:pt idx="2">
                  <c:v>59.599998474121094</c:v>
                </c:pt>
                <c:pt idx="3">
                  <c:v>59.599998474121094</c:v>
                </c:pt>
                <c:pt idx="4">
                  <c:v>59.599998474121094</c:v>
                </c:pt>
                <c:pt idx="5">
                  <c:v>59.599998474121094</c:v>
                </c:pt>
                <c:pt idx="6">
                  <c:v>59.400001525878906</c:v>
                </c:pt>
                <c:pt idx="7">
                  <c:v>59.400001525878906</c:v>
                </c:pt>
                <c:pt idx="8">
                  <c:v>59.400001525878906</c:v>
                </c:pt>
                <c:pt idx="9">
                  <c:v>59.400001525878906</c:v>
                </c:pt>
                <c:pt idx="10">
                  <c:v>59.400001525878906</c:v>
                </c:pt>
                <c:pt idx="11">
                  <c:v>59.400001525878906</c:v>
                </c:pt>
                <c:pt idx="12">
                  <c:v>59.400001525878906</c:v>
                </c:pt>
                <c:pt idx="13">
                  <c:v>59.400001525878906</c:v>
                </c:pt>
                <c:pt idx="14">
                  <c:v>59.400001525878906</c:v>
                </c:pt>
                <c:pt idx="15">
                  <c:v>59.400001525878906</c:v>
                </c:pt>
                <c:pt idx="16">
                  <c:v>59.400001525878906</c:v>
                </c:pt>
                <c:pt idx="17">
                  <c:v>59.400001525878906</c:v>
                </c:pt>
                <c:pt idx="18">
                  <c:v>59.400001525878906</c:v>
                </c:pt>
                <c:pt idx="19">
                  <c:v>59.400001525878906</c:v>
                </c:pt>
                <c:pt idx="20">
                  <c:v>59.400001525878906</c:v>
                </c:pt>
                <c:pt idx="21">
                  <c:v>59.400001525878906</c:v>
                </c:pt>
                <c:pt idx="22">
                  <c:v>59.400001525878906</c:v>
                </c:pt>
                <c:pt idx="23">
                  <c:v>59.400001525878906</c:v>
                </c:pt>
                <c:pt idx="24">
                  <c:v>59.400001525878906</c:v>
                </c:pt>
                <c:pt idx="25">
                  <c:v>59.400001525878906</c:v>
                </c:pt>
                <c:pt idx="26">
                  <c:v>59.400001525878906</c:v>
                </c:pt>
                <c:pt idx="27">
                  <c:v>59.400001525878906</c:v>
                </c:pt>
                <c:pt idx="28">
                  <c:v>59.400001525878906</c:v>
                </c:pt>
                <c:pt idx="29">
                  <c:v>59.400001525878906</c:v>
                </c:pt>
                <c:pt idx="30">
                  <c:v>59.400001525878906</c:v>
                </c:pt>
              </c:numCache>
            </c:numRef>
          </c:cat>
          <c:val>
            <c:numRef>
              <c:f>'Gráficas cálculo estatismo'!$G$250:$G$280</c:f>
              <c:numCache>
                <c:formatCode>General</c:formatCode>
                <c:ptCount val="31"/>
                <c:pt idx="0">
                  <c:v>11.44575023651123</c:v>
                </c:pt>
                <c:pt idx="1">
                  <c:v>11.44575023651123</c:v>
                </c:pt>
                <c:pt idx="2">
                  <c:v>11.448829650878906</c:v>
                </c:pt>
                <c:pt idx="3">
                  <c:v>11.448829650878906</c:v>
                </c:pt>
                <c:pt idx="4">
                  <c:v>11.448829650878906</c:v>
                </c:pt>
                <c:pt idx="5">
                  <c:v>11.448829650878906</c:v>
                </c:pt>
                <c:pt idx="6">
                  <c:v>11.447420120239258</c:v>
                </c:pt>
                <c:pt idx="7">
                  <c:v>11.447420120239258</c:v>
                </c:pt>
                <c:pt idx="8">
                  <c:v>11.447420120239258</c:v>
                </c:pt>
                <c:pt idx="9">
                  <c:v>11.447420120239258</c:v>
                </c:pt>
                <c:pt idx="10">
                  <c:v>11.673580169677734</c:v>
                </c:pt>
                <c:pt idx="11">
                  <c:v>11.673580169677734</c:v>
                </c:pt>
                <c:pt idx="12">
                  <c:v>12.108220100402832</c:v>
                </c:pt>
                <c:pt idx="13">
                  <c:v>12.108220100402832</c:v>
                </c:pt>
                <c:pt idx="14">
                  <c:v>12.395779609680176</c:v>
                </c:pt>
                <c:pt idx="15">
                  <c:v>12.395779609680176</c:v>
                </c:pt>
                <c:pt idx="16">
                  <c:v>12.395779609680176</c:v>
                </c:pt>
                <c:pt idx="17">
                  <c:v>12.395779609680176</c:v>
                </c:pt>
                <c:pt idx="18">
                  <c:v>12.395779609680176</c:v>
                </c:pt>
                <c:pt idx="19">
                  <c:v>12.395779609680176</c:v>
                </c:pt>
                <c:pt idx="20">
                  <c:v>12.846429824829102</c:v>
                </c:pt>
                <c:pt idx="21">
                  <c:v>12.846429824829102</c:v>
                </c:pt>
                <c:pt idx="22">
                  <c:v>12.825360298156738</c:v>
                </c:pt>
                <c:pt idx="23">
                  <c:v>12.825360298156738</c:v>
                </c:pt>
                <c:pt idx="24">
                  <c:v>12.825360298156738</c:v>
                </c:pt>
                <c:pt idx="25">
                  <c:v>12.825360298156738</c:v>
                </c:pt>
                <c:pt idx="26">
                  <c:v>12.803030014038086</c:v>
                </c:pt>
                <c:pt idx="27">
                  <c:v>12.803030014038086</c:v>
                </c:pt>
                <c:pt idx="28">
                  <c:v>12.797760009765625</c:v>
                </c:pt>
                <c:pt idx="29">
                  <c:v>12.797760009765625</c:v>
                </c:pt>
                <c:pt idx="30">
                  <c:v>12.796779632568359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0E8-AB53-E06B3294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estatismo'!$E$250:$E$280</c:f>
              <c:numCache>
                <c:formatCode>h:mm:ss.000</c:formatCode>
                <c:ptCount val="31"/>
                <c:pt idx="0">
                  <c:v>44780.548057928238</c:v>
                </c:pt>
                <c:pt idx="1">
                  <c:v>44780.548060763889</c:v>
                </c:pt>
                <c:pt idx="2">
                  <c:v>44780.548069525466</c:v>
                </c:pt>
                <c:pt idx="3">
                  <c:v>44780.548072349535</c:v>
                </c:pt>
                <c:pt idx="4">
                  <c:v>44780.548081145833</c:v>
                </c:pt>
                <c:pt idx="5">
                  <c:v>44780.548083946756</c:v>
                </c:pt>
                <c:pt idx="6">
                  <c:v>44780.548092743054</c:v>
                </c:pt>
                <c:pt idx="7">
                  <c:v>44780.548095532409</c:v>
                </c:pt>
                <c:pt idx="8">
                  <c:v>44780.548105254631</c:v>
                </c:pt>
                <c:pt idx="9">
                  <c:v>44780.548107141207</c:v>
                </c:pt>
                <c:pt idx="10">
                  <c:v>44780.548116863429</c:v>
                </c:pt>
                <c:pt idx="11">
                  <c:v>44780.548118738428</c:v>
                </c:pt>
                <c:pt idx="12">
                  <c:v>44780.548128483795</c:v>
                </c:pt>
                <c:pt idx="13">
                  <c:v>44780.548130347219</c:v>
                </c:pt>
                <c:pt idx="14">
                  <c:v>44780.548140092593</c:v>
                </c:pt>
                <c:pt idx="15">
                  <c:v>44780.548141956016</c:v>
                </c:pt>
                <c:pt idx="16">
                  <c:v>44780.548151712967</c:v>
                </c:pt>
                <c:pt idx="17">
                  <c:v>44780.548153553238</c:v>
                </c:pt>
                <c:pt idx="18">
                  <c:v>44780.548163333333</c:v>
                </c:pt>
                <c:pt idx="19">
                  <c:v>44780.548165162036</c:v>
                </c:pt>
                <c:pt idx="20">
                  <c:v>44780.548174942131</c:v>
                </c:pt>
                <c:pt idx="21">
                  <c:v>44780.548176759257</c:v>
                </c:pt>
                <c:pt idx="22">
                  <c:v>44780.548186562497</c:v>
                </c:pt>
                <c:pt idx="23">
                  <c:v>44780.548188368055</c:v>
                </c:pt>
                <c:pt idx="24">
                  <c:v>44780.548198171295</c:v>
                </c:pt>
                <c:pt idx="25">
                  <c:v>44780.548199976853</c:v>
                </c:pt>
                <c:pt idx="26">
                  <c:v>44780.548209791668</c:v>
                </c:pt>
                <c:pt idx="27">
                  <c:v>44780.548211574074</c:v>
                </c:pt>
                <c:pt idx="28">
                  <c:v>44780.548221400466</c:v>
                </c:pt>
                <c:pt idx="29">
                  <c:v>44780.548223182872</c:v>
                </c:pt>
                <c:pt idx="30">
                  <c:v>44780.548233020832</c:v>
                </c:pt>
              </c:numCache>
            </c:numRef>
          </c:cat>
          <c:val>
            <c:numRef>
              <c:f>'Gráficas cálculo estatismo'!$G$250:$G$280</c:f>
              <c:numCache>
                <c:formatCode>General</c:formatCode>
                <c:ptCount val="31"/>
                <c:pt idx="0">
                  <c:v>11.44575023651123</c:v>
                </c:pt>
                <c:pt idx="1">
                  <c:v>11.44575023651123</c:v>
                </c:pt>
                <c:pt idx="2">
                  <c:v>11.448829650878906</c:v>
                </c:pt>
                <c:pt idx="3">
                  <c:v>11.448829650878906</c:v>
                </c:pt>
                <c:pt idx="4">
                  <c:v>11.448829650878906</c:v>
                </c:pt>
                <c:pt idx="5">
                  <c:v>11.448829650878906</c:v>
                </c:pt>
                <c:pt idx="6">
                  <c:v>11.447420120239258</c:v>
                </c:pt>
                <c:pt idx="7">
                  <c:v>11.447420120239258</c:v>
                </c:pt>
                <c:pt idx="8">
                  <c:v>11.447420120239258</c:v>
                </c:pt>
                <c:pt idx="9">
                  <c:v>11.447420120239258</c:v>
                </c:pt>
                <c:pt idx="10">
                  <c:v>11.673580169677734</c:v>
                </c:pt>
                <c:pt idx="11">
                  <c:v>11.673580169677734</c:v>
                </c:pt>
                <c:pt idx="12">
                  <c:v>12.108220100402832</c:v>
                </c:pt>
                <c:pt idx="13">
                  <c:v>12.108220100402832</c:v>
                </c:pt>
                <c:pt idx="14">
                  <c:v>12.395779609680176</c:v>
                </c:pt>
                <c:pt idx="15">
                  <c:v>12.395779609680176</c:v>
                </c:pt>
                <c:pt idx="16">
                  <c:v>12.395779609680176</c:v>
                </c:pt>
                <c:pt idx="17">
                  <c:v>12.395779609680176</c:v>
                </c:pt>
                <c:pt idx="18">
                  <c:v>12.395779609680176</c:v>
                </c:pt>
                <c:pt idx="19">
                  <c:v>12.395779609680176</c:v>
                </c:pt>
                <c:pt idx="20">
                  <c:v>12.846429824829102</c:v>
                </c:pt>
                <c:pt idx="21">
                  <c:v>12.846429824829102</c:v>
                </c:pt>
                <c:pt idx="22">
                  <c:v>12.825360298156738</c:v>
                </c:pt>
                <c:pt idx="23">
                  <c:v>12.825360298156738</c:v>
                </c:pt>
                <c:pt idx="24">
                  <c:v>12.825360298156738</c:v>
                </c:pt>
                <c:pt idx="25">
                  <c:v>12.825360298156738</c:v>
                </c:pt>
                <c:pt idx="26">
                  <c:v>12.803030014038086</c:v>
                </c:pt>
                <c:pt idx="27">
                  <c:v>12.803030014038086</c:v>
                </c:pt>
                <c:pt idx="28">
                  <c:v>12.797760009765625</c:v>
                </c:pt>
                <c:pt idx="29">
                  <c:v>12.797760009765625</c:v>
                </c:pt>
                <c:pt idx="30">
                  <c:v>12.796779632568359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4-4A17-B91D-758DB0DB310D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estatismo'!$E$250:$E$280</c:f>
              <c:numCache>
                <c:formatCode>h:mm:ss.000</c:formatCode>
                <c:ptCount val="31"/>
                <c:pt idx="0">
                  <c:v>44780.548057928238</c:v>
                </c:pt>
                <c:pt idx="1">
                  <c:v>44780.548060763889</c:v>
                </c:pt>
                <c:pt idx="2">
                  <c:v>44780.548069525466</c:v>
                </c:pt>
                <c:pt idx="3">
                  <c:v>44780.548072349535</c:v>
                </c:pt>
                <c:pt idx="4">
                  <c:v>44780.548081145833</c:v>
                </c:pt>
                <c:pt idx="5">
                  <c:v>44780.548083946756</c:v>
                </c:pt>
                <c:pt idx="6">
                  <c:v>44780.548092743054</c:v>
                </c:pt>
                <c:pt idx="7">
                  <c:v>44780.548095532409</c:v>
                </c:pt>
                <c:pt idx="8">
                  <c:v>44780.548105254631</c:v>
                </c:pt>
                <c:pt idx="9">
                  <c:v>44780.548107141207</c:v>
                </c:pt>
                <c:pt idx="10">
                  <c:v>44780.548116863429</c:v>
                </c:pt>
                <c:pt idx="11">
                  <c:v>44780.548118738428</c:v>
                </c:pt>
                <c:pt idx="12">
                  <c:v>44780.548128483795</c:v>
                </c:pt>
                <c:pt idx="13">
                  <c:v>44780.548130347219</c:v>
                </c:pt>
                <c:pt idx="14">
                  <c:v>44780.548140092593</c:v>
                </c:pt>
                <c:pt idx="15">
                  <c:v>44780.548141956016</c:v>
                </c:pt>
                <c:pt idx="16">
                  <c:v>44780.548151712967</c:v>
                </c:pt>
                <c:pt idx="17">
                  <c:v>44780.548153553238</c:v>
                </c:pt>
                <c:pt idx="18">
                  <c:v>44780.548163333333</c:v>
                </c:pt>
                <c:pt idx="19">
                  <c:v>44780.548165162036</c:v>
                </c:pt>
                <c:pt idx="20">
                  <c:v>44780.548174942131</c:v>
                </c:pt>
                <c:pt idx="21">
                  <c:v>44780.548176759257</c:v>
                </c:pt>
                <c:pt idx="22">
                  <c:v>44780.548186562497</c:v>
                </c:pt>
                <c:pt idx="23">
                  <c:v>44780.548188368055</c:v>
                </c:pt>
                <c:pt idx="24">
                  <c:v>44780.548198171295</c:v>
                </c:pt>
                <c:pt idx="25">
                  <c:v>44780.548199976853</c:v>
                </c:pt>
                <c:pt idx="26">
                  <c:v>44780.548209791668</c:v>
                </c:pt>
                <c:pt idx="27">
                  <c:v>44780.548211574074</c:v>
                </c:pt>
                <c:pt idx="28">
                  <c:v>44780.548221400466</c:v>
                </c:pt>
                <c:pt idx="29">
                  <c:v>44780.548223182872</c:v>
                </c:pt>
                <c:pt idx="30">
                  <c:v>44780.548233020832</c:v>
                </c:pt>
              </c:numCache>
            </c:numRef>
          </c:cat>
          <c:val>
            <c:numRef>
              <c:f>'Gráficas cálculo estatismo'!$H$250:$H$280</c:f>
              <c:numCache>
                <c:formatCode>General</c:formatCode>
                <c:ptCount val="31"/>
                <c:pt idx="0">
                  <c:v>11.49381</c:v>
                </c:pt>
                <c:pt idx="1">
                  <c:v>11.49381</c:v>
                </c:pt>
                <c:pt idx="2">
                  <c:v>11.49381</c:v>
                </c:pt>
                <c:pt idx="3">
                  <c:v>11.49381</c:v>
                </c:pt>
                <c:pt idx="4">
                  <c:v>11.49381</c:v>
                </c:pt>
                <c:pt idx="5">
                  <c:v>11.49381</c:v>
                </c:pt>
                <c:pt idx="6">
                  <c:v>11.49381</c:v>
                </c:pt>
                <c:pt idx="7">
                  <c:v>11.49381</c:v>
                </c:pt>
                <c:pt idx="8">
                  <c:v>11.49381</c:v>
                </c:pt>
                <c:pt idx="9">
                  <c:v>11.49381</c:v>
                </c:pt>
                <c:pt idx="10">
                  <c:v>11.49381</c:v>
                </c:pt>
                <c:pt idx="11">
                  <c:v>11.49381</c:v>
                </c:pt>
                <c:pt idx="12">
                  <c:v>11.49381</c:v>
                </c:pt>
                <c:pt idx="13">
                  <c:v>11.49381</c:v>
                </c:pt>
                <c:pt idx="14">
                  <c:v>11.49381</c:v>
                </c:pt>
                <c:pt idx="15">
                  <c:v>11.49381</c:v>
                </c:pt>
                <c:pt idx="16">
                  <c:v>11.49381</c:v>
                </c:pt>
                <c:pt idx="17">
                  <c:v>11.49381</c:v>
                </c:pt>
                <c:pt idx="18">
                  <c:v>11.49381</c:v>
                </c:pt>
                <c:pt idx="19">
                  <c:v>11.49381</c:v>
                </c:pt>
                <c:pt idx="20">
                  <c:v>11.49381</c:v>
                </c:pt>
                <c:pt idx="21">
                  <c:v>11.49381</c:v>
                </c:pt>
                <c:pt idx="22">
                  <c:v>11.49381</c:v>
                </c:pt>
                <c:pt idx="23">
                  <c:v>11.49381</c:v>
                </c:pt>
                <c:pt idx="24">
                  <c:v>11.49381</c:v>
                </c:pt>
                <c:pt idx="25">
                  <c:v>11.49381</c:v>
                </c:pt>
                <c:pt idx="26">
                  <c:v>11.49381</c:v>
                </c:pt>
                <c:pt idx="27">
                  <c:v>11.49381</c:v>
                </c:pt>
                <c:pt idx="28">
                  <c:v>11.49381</c:v>
                </c:pt>
                <c:pt idx="29">
                  <c:v>11.49381</c:v>
                </c:pt>
                <c:pt idx="30">
                  <c:v>11.49381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4-48F5-A6AF-BB8E18D10C88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estatismo'!$E$250:$E$280</c:f>
              <c:numCache>
                <c:formatCode>h:mm:ss.000</c:formatCode>
                <c:ptCount val="31"/>
                <c:pt idx="0">
                  <c:v>44780.548057928238</c:v>
                </c:pt>
                <c:pt idx="1">
                  <c:v>44780.548060763889</c:v>
                </c:pt>
                <c:pt idx="2">
                  <c:v>44780.548069525466</c:v>
                </c:pt>
                <c:pt idx="3">
                  <c:v>44780.548072349535</c:v>
                </c:pt>
                <c:pt idx="4">
                  <c:v>44780.548081145833</c:v>
                </c:pt>
                <c:pt idx="5">
                  <c:v>44780.548083946756</c:v>
                </c:pt>
                <c:pt idx="6">
                  <c:v>44780.548092743054</c:v>
                </c:pt>
                <c:pt idx="7">
                  <c:v>44780.548095532409</c:v>
                </c:pt>
                <c:pt idx="8">
                  <c:v>44780.548105254631</c:v>
                </c:pt>
                <c:pt idx="9">
                  <c:v>44780.548107141207</c:v>
                </c:pt>
                <c:pt idx="10">
                  <c:v>44780.548116863429</c:v>
                </c:pt>
                <c:pt idx="11">
                  <c:v>44780.548118738428</c:v>
                </c:pt>
                <c:pt idx="12">
                  <c:v>44780.548128483795</c:v>
                </c:pt>
                <c:pt idx="13">
                  <c:v>44780.548130347219</c:v>
                </c:pt>
                <c:pt idx="14">
                  <c:v>44780.548140092593</c:v>
                </c:pt>
                <c:pt idx="15">
                  <c:v>44780.548141956016</c:v>
                </c:pt>
                <c:pt idx="16">
                  <c:v>44780.548151712967</c:v>
                </c:pt>
                <c:pt idx="17">
                  <c:v>44780.548153553238</c:v>
                </c:pt>
                <c:pt idx="18">
                  <c:v>44780.548163333333</c:v>
                </c:pt>
                <c:pt idx="19">
                  <c:v>44780.548165162036</c:v>
                </c:pt>
                <c:pt idx="20">
                  <c:v>44780.548174942131</c:v>
                </c:pt>
                <c:pt idx="21">
                  <c:v>44780.548176759257</c:v>
                </c:pt>
                <c:pt idx="22">
                  <c:v>44780.548186562497</c:v>
                </c:pt>
                <c:pt idx="23">
                  <c:v>44780.548188368055</c:v>
                </c:pt>
                <c:pt idx="24">
                  <c:v>44780.548198171295</c:v>
                </c:pt>
                <c:pt idx="25">
                  <c:v>44780.548199976853</c:v>
                </c:pt>
                <c:pt idx="26">
                  <c:v>44780.548209791668</c:v>
                </c:pt>
                <c:pt idx="27">
                  <c:v>44780.548211574074</c:v>
                </c:pt>
                <c:pt idx="28">
                  <c:v>44780.548221400466</c:v>
                </c:pt>
                <c:pt idx="29">
                  <c:v>44780.548223182872</c:v>
                </c:pt>
                <c:pt idx="30">
                  <c:v>44780.548233020832</c:v>
                </c:pt>
              </c:numCache>
            </c:numRef>
          </c:cat>
          <c:val>
            <c:numRef>
              <c:f>'Gráficas cálculo estatismo'!$I$250:$I$280</c:f>
              <c:numCache>
                <c:formatCode>General</c:formatCode>
                <c:ptCount val="31"/>
                <c:pt idx="0">
                  <c:v>11.414190000000001</c:v>
                </c:pt>
                <c:pt idx="1">
                  <c:v>11.414190000000001</c:v>
                </c:pt>
                <c:pt idx="2">
                  <c:v>11.414190000000001</c:v>
                </c:pt>
                <c:pt idx="3">
                  <c:v>11.414190000000001</c:v>
                </c:pt>
                <c:pt idx="4">
                  <c:v>11.414190000000001</c:v>
                </c:pt>
                <c:pt idx="5">
                  <c:v>11.414190000000001</c:v>
                </c:pt>
                <c:pt idx="6">
                  <c:v>11.414190000000001</c:v>
                </c:pt>
                <c:pt idx="7">
                  <c:v>11.414190000000001</c:v>
                </c:pt>
                <c:pt idx="8">
                  <c:v>11.414190000000001</c:v>
                </c:pt>
                <c:pt idx="9">
                  <c:v>11.414190000000001</c:v>
                </c:pt>
                <c:pt idx="10">
                  <c:v>11.414190000000001</c:v>
                </c:pt>
                <c:pt idx="11">
                  <c:v>11.414190000000001</c:v>
                </c:pt>
                <c:pt idx="12">
                  <c:v>11.414190000000001</c:v>
                </c:pt>
                <c:pt idx="13">
                  <c:v>11.414190000000001</c:v>
                </c:pt>
                <c:pt idx="14">
                  <c:v>11.414190000000001</c:v>
                </c:pt>
                <c:pt idx="15">
                  <c:v>11.414190000000001</c:v>
                </c:pt>
                <c:pt idx="16">
                  <c:v>11.414190000000001</c:v>
                </c:pt>
                <c:pt idx="17">
                  <c:v>11.414190000000001</c:v>
                </c:pt>
                <c:pt idx="18">
                  <c:v>11.414190000000001</c:v>
                </c:pt>
                <c:pt idx="19">
                  <c:v>11.414190000000001</c:v>
                </c:pt>
                <c:pt idx="20">
                  <c:v>11.414190000000001</c:v>
                </c:pt>
                <c:pt idx="21">
                  <c:v>11.414190000000001</c:v>
                </c:pt>
                <c:pt idx="22">
                  <c:v>11.414190000000001</c:v>
                </c:pt>
                <c:pt idx="23">
                  <c:v>11.414190000000001</c:v>
                </c:pt>
                <c:pt idx="24">
                  <c:v>11.414190000000001</c:v>
                </c:pt>
                <c:pt idx="25">
                  <c:v>11.414190000000001</c:v>
                </c:pt>
                <c:pt idx="26">
                  <c:v>11.414190000000001</c:v>
                </c:pt>
                <c:pt idx="27">
                  <c:v>11.414190000000001</c:v>
                </c:pt>
                <c:pt idx="28">
                  <c:v>11.414190000000001</c:v>
                </c:pt>
                <c:pt idx="29">
                  <c:v>11.414190000000001</c:v>
                </c:pt>
                <c:pt idx="30">
                  <c:v>11.414190000000001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4-48F5-A6AF-BB8E18D10C88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estatismo'!$E$250:$E$280</c:f>
              <c:numCache>
                <c:formatCode>h:mm:ss.000</c:formatCode>
                <c:ptCount val="31"/>
                <c:pt idx="0">
                  <c:v>44780.548057928238</c:v>
                </c:pt>
                <c:pt idx="1">
                  <c:v>44780.548060763889</c:v>
                </c:pt>
                <c:pt idx="2">
                  <c:v>44780.548069525466</c:v>
                </c:pt>
                <c:pt idx="3">
                  <c:v>44780.548072349535</c:v>
                </c:pt>
                <c:pt idx="4">
                  <c:v>44780.548081145833</c:v>
                </c:pt>
                <c:pt idx="5">
                  <c:v>44780.548083946756</c:v>
                </c:pt>
                <c:pt idx="6">
                  <c:v>44780.548092743054</c:v>
                </c:pt>
                <c:pt idx="7">
                  <c:v>44780.548095532409</c:v>
                </c:pt>
                <c:pt idx="8">
                  <c:v>44780.548105254631</c:v>
                </c:pt>
                <c:pt idx="9">
                  <c:v>44780.548107141207</c:v>
                </c:pt>
                <c:pt idx="10">
                  <c:v>44780.548116863429</c:v>
                </c:pt>
                <c:pt idx="11">
                  <c:v>44780.548118738428</c:v>
                </c:pt>
                <c:pt idx="12">
                  <c:v>44780.548128483795</c:v>
                </c:pt>
                <c:pt idx="13">
                  <c:v>44780.548130347219</c:v>
                </c:pt>
                <c:pt idx="14">
                  <c:v>44780.548140092593</c:v>
                </c:pt>
                <c:pt idx="15">
                  <c:v>44780.548141956016</c:v>
                </c:pt>
                <c:pt idx="16">
                  <c:v>44780.548151712967</c:v>
                </c:pt>
                <c:pt idx="17">
                  <c:v>44780.548153553238</c:v>
                </c:pt>
                <c:pt idx="18">
                  <c:v>44780.548163333333</c:v>
                </c:pt>
                <c:pt idx="19">
                  <c:v>44780.548165162036</c:v>
                </c:pt>
                <c:pt idx="20">
                  <c:v>44780.548174942131</c:v>
                </c:pt>
                <c:pt idx="21">
                  <c:v>44780.548176759257</c:v>
                </c:pt>
                <c:pt idx="22">
                  <c:v>44780.548186562497</c:v>
                </c:pt>
                <c:pt idx="23">
                  <c:v>44780.548188368055</c:v>
                </c:pt>
                <c:pt idx="24">
                  <c:v>44780.548198171295</c:v>
                </c:pt>
                <c:pt idx="25">
                  <c:v>44780.548199976853</c:v>
                </c:pt>
                <c:pt idx="26">
                  <c:v>44780.548209791668</c:v>
                </c:pt>
                <c:pt idx="27">
                  <c:v>44780.548211574074</c:v>
                </c:pt>
                <c:pt idx="28">
                  <c:v>44780.548221400466</c:v>
                </c:pt>
                <c:pt idx="29">
                  <c:v>44780.548223182872</c:v>
                </c:pt>
                <c:pt idx="30">
                  <c:v>44780.548233020832</c:v>
                </c:pt>
              </c:numCache>
            </c:numRef>
          </c:cat>
          <c:val>
            <c:numRef>
              <c:f>'Gráficas cálculo estatismo'!$J$250:$J$280</c:f>
              <c:numCache>
                <c:formatCode>General</c:formatCode>
                <c:ptCount val="31"/>
                <c:pt idx="0">
                  <c:v>12.82081</c:v>
                </c:pt>
                <c:pt idx="1">
                  <c:v>12.82081</c:v>
                </c:pt>
                <c:pt idx="2">
                  <c:v>12.82081</c:v>
                </c:pt>
                <c:pt idx="3">
                  <c:v>12.82081</c:v>
                </c:pt>
                <c:pt idx="4">
                  <c:v>12.82081</c:v>
                </c:pt>
                <c:pt idx="5">
                  <c:v>12.82081</c:v>
                </c:pt>
                <c:pt idx="6">
                  <c:v>12.82081</c:v>
                </c:pt>
                <c:pt idx="7">
                  <c:v>12.82081</c:v>
                </c:pt>
                <c:pt idx="8">
                  <c:v>12.82081</c:v>
                </c:pt>
                <c:pt idx="9">
                  <c:v>12.82081</c:v>
                </c:pt>
                <c:pt idx="10">
                  <c:v>12.82081</c:v>
                </c:pt>
                <c:pt idx="11">
                  <c:v>12.82081</c:v>
                </c:pt>
                <c:pt idx="12">
                  <c:v>12.82081</c:v>
                </c:pt>
                <c:pt idx="13">
                  <c:v>12.82081</c:v>
                </c:pt>
                <c:pt idx="14">
                  <c:v>12.82081</c:v>
                </c:pt>
                <c:pt idx="15">
                  <c:v>12.82081</c:v>
                </c:pt>
                <c:pt idx="16">
                  <c:v>12.82081</c:v>
                </c:pt>
                <c:pt idx="17">
                  <c:v>12.82081</c:v>
                </c:pt>
                <c:pt idx="18">
                  <c:v>12.82081</c:v>
                </c:pt>
                <c:pt idx="19">
                  <c:v>12.82081</c:v>
                </c:pt>
                <c:pt idx="20">
                  <c:v>12.82081</c:v>
                </c:pt>
                <c:pt idx="21">
                  <c:v>12.82081</c:v>
                </c:pt>
                <c:pt idx="22">
                  <c:v>12.82081</c:v>
                </c:pt>
                <c:pt idx="23">
                  <c:v>12.82081</c:v>
                </c:pt>
                <c:pt idx="24">
                  <c:v>12.82081</c:v>
                </c:pt>
                <c:pt idx="25">
                  <c:v>12.82081</c:v>
                </c:pt>
                <c:pt idx="26">
                  <c:v>12.82081</c:v>
                </c:pt>
                <c:pt idx="27">
                  <c:v>12.82081</c:v>
                </c:pt>
                <c:pt idx="28">
                  <c:v>12.82081</c:v>
                </c:pt>
                <c:pt idx="29">
                  <c:v>12.82081</c:v>
                </c:pt>
                <c:pt idx="30">
                  <c:v>12.82081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34-48F5-A6AF-BB8E18D10C88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estatismo'!$E$250:$E$280</c:f>
              <c:numCache>
                <c:formatCode>h:mm:ss.000</c:formatCode>
                <c:ptCount val="31"/>
                <c:pt idx="0">
                  <c:v>44780.548057928238</c:v>
                </c:pt>
                <c:pt idx="1">
                  <c:v>44780.548060763889</c:v>
                </c:pt>
                <c:pt idx="2">
                  <c:v>44780.548069525466</c:v>
                </c:pt>
                <c:pt idx="3">
                  <c:v>44780.548072349535</c:v>
                </c:pt>
                <c:pt idx="4">
                  <c:v>44780.548081145833</c:v>
                </c:pt>
                <c:pt idx="5">
                  <c:v>44780.548083946756</c:v>
                </c:pt>
                <c:pt idx="6">
                  <c:v>44780.548092743054</c:v>
                </c:pt>
                <c:pt idx="7">
                  <c:v>44780.548095532409</c:v>
                </c:pt>
                <c:pt idx="8">
                  <c:v>44780.548105254631</c:v>
                </c:pt>
                <c:pt idx="9">
                  <c:v>44780.548107141207</c:v>
                </c:pt>
                <c:pt idx="10">
                  <c:v>44780.548116863429</c:v>
                </c:pt>
                <c:pt idx="11">
                  <c:v>44780.548118738428</c:v>
                </c:pt>
                <c:pt idx="12">
                  <c:v>44780.548128483795</c:v>
                </c:pt>
                <c:pt idx="13">
                  <c:v>44780.548130347219</c:v>
                </c:pt>
                <c:pt idx="14">
                  <c:v>44780.548140092593</c:v>
                </c:pt>
                <c:pt idx="15">
                  <c:v>44780.548141956016</c:v>
                </c:pt>
                <c:pt idx="16">
                  <c:v>44780.548151712967</c:v>
                </c:pt>
                <c:pt idx="17">
                  <c:v>44780.548153553238</c:v>
                </c:pt>
                <c:pt idx="18">
                  <c:v>44780.548163333333</c:v>
                </c:pt>
                <c:pt idx="19">
                  <c:v>44780.548165162036</c:v>
                </c:pt>
                <c:pt idx="20">
                  <c:v>44780.548174942131</c:v>
                </c:pt>
                <c:pt idx="21">
                  <c:v>44780.548176759257</c:v>
                </c:pt>
                <c:pt idx="22">
                  <c:v>44780.548186562497</c:v>
                </c:pt>
                <c:pt idx="23">
                  <c:v>44780.548188368055</c:v>
                </c:pt>
                <c:pt idx="24">
                  <c:v>44780.548198171295</c:v>
                </c:pt>
                <c:pt idx="25">
                  <c:v>44780.548199976853</c:v>
                </c:pt>
                <c:pt idx="26">
                  <c:v>44780.548209791668</c:v>
                </c:pt>
                <c:pt idx="27">
                  <c:v>44780.548211574074</c:v>
                </c:pt>
                <c:pt idx="28">
                  <c:v>44780.548221400466</c:v>
                </c:pt>
                <c:pt idx="29">
                  <c:v>44780.548223182872</c:v>
                </c:pt>
                <c:pt idx="30">
                  <c:v>44780.548233020832</c:v>
                </c:pt>
              </c:numCache>
            </c:numRef>
          </c:cat>
          <c:val>
            <c:numRef>
              <c:f>'Gráficas cálculo estatismo'!$K$250:$K$280</c:f>
              <c:numCache>
                <c:formatCode>General</c:formatCode>
                <c:ptCount val="31"/>
                <c:pt idx="0">
                  <c:v>12.741190000000001</c:v>
                </c:pt>
                <c:pt idx="1">
                  <c:v>12.741190000000001</c:v>
                </c:pt>
                <c:pt idx="2">
                  <c:v>12.741190000000001</c:v>
                </c:pt>
                <c:pt idx="3">
                  <c:v>12.741190000000001</c:v>
                </c:pt>
                <c:pt idx="4">
                  <c:v>12.741190000000001</c:v>
                </c:pt>
                <c:pt idx="5">
                  <c:v>12.741190000000001</c:v>
                </c:pt>
                <c:pt idx="6">
                  <c:v>12.741190000000001</c:v>
                </c:pt>
                <c:pt idx="7">
                  <c:v>12.741190000000001</c:v>
                </c:pt>
                <c:pt idx="8">
                  <c:v>12.741190000000001</c:v>
                </c:pt>
                <c:pt idx="9">
                  <c:v>12.741190000000001</c:v>
                </c:pt>
                <c:pt idx="10">
                  <c:v>12.741190000000001</c:v>
                </c:pt>
                <c:pt idx="11">
                  <c:v>12.741190000000001</c:v>
                </c:pt>
                <c:pt idx="12">
                  <c:v>12.741190000000001</c:v>
                </c:pt>
                <c:pt idx="13">
                  <c:v>12.741190000000001</c:v>
                </c:pt>
                <c:pt idx="14">
                  <c:v>12.741190000000001</c:v>
                </c:pt>
                <c:pt idx="15">
                  <c:v>12.741190000000001</c:v>
                </c:pt>
                <c:pt idx="16">
                  <c:v>12.741190000000001</c:v>
                </c:pt>
                <c:pt idx="17">
                  <c:v>12.741190000000001</c:v>
                </c:pt>
                <c:pt idx="18">
                  <c:v>12.741190000000001</c:v>
                </c:pt>
                <c:pt idx="19">
                  <c:v>12.741190000000001</c:v>
                </c:pt>
                <c:pt idx="20">
                  <c:v>12.741190000000001</c:v>
                </c:pt>
                <c:pt idx="21">
                  <c:v>12.741190000000001</c:v>
                </c:pt>
                <c:pt idx="22">
                  <c:v>12.741190000000001</c:v>
                </c:pt>
                <c:pt idx="23">
                  <c:v>12.741190000000001</c:v>
                </c:pt>
                <c:pt idx="24">
                  <c:v>12.741190000000001</c:v>
                </c:pt>
                <c:pt idx="25">
                  <c:v>12.741190000000001</c:v>
                </c:pt>
                <c:pt idx="26">
                  <c:v>12.741190000000001</c:v>
                </c:pt>
                <c:pt idx="27">
                  <c:v>12.741190000000001</c:v>
                </c:pt>
                <c:pt idx="28">
                  <c:v>12.741190000000001</c:v>
                </c:pt>
                <c:pt idx="29">
                  <c:v>12.741190000000001</c:v>
                </c:pt>
                <c:pt idx="30">
                  <c:v>12.741190000000001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34-48F5-A6AF-BB8E18D1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estatismo'!$E$250:$E$280</c:f>
              <c:numCache>
                <c:formatCode>h:mm:ss.000</c:formatCode>
                <c:ptCount val="31"/>
                <c:pt idx="0">
                  <c:v>44780.548057928238</c:v>
                </c:pt>
                <c:pt idx="1">
                  <c:v>44780.548060763889</c:v>
                </c:pt>
                <c:pt idx="2">
                  <c:v>44780.548069525466</c:v>
                </c:pt>
                <c:pt idx="3">
                  <c:v>44780.548072349535</c:v>
                </c:pt>
                <c:pt idx="4">
                  <c:v>44780.548081145833</c:v>
                </c:pt>
                <c:pt idx="5">
                  <c:v>44780.548083946756</c:v>
                </c:pt>
                <c:pt idx="6">
                  <c:v>44780.548092743054</c:v>
                </c:pt>
                <c:pt idx="7">
                  <c:v>44780.548095532409</c:v>
                </c:pt>
                <c:pt idx="8">
                  <c:v>44780.548105254631</c:v>
                </c:pt>
                <c:pt idx="9">
                  <c:v>44780.548107141207</c:v>
                </c:pt>
                <c:pt idx="10">
                  <c:v>44780.548116863429</c:v>
                </c:pt>
                <c:pt idx="11">
                  <c:v>44780.548118738428</c:v>
                </c:pt>
                <c:pt idx="12">
                  <c:v>44780.548128483795</c:v>
                </c:pt>
                <c:pt idx="13">
                  <c:v>44780.548130347219</c:v>
                </c:pt>
                <c:pt idx="14">
                  <c:v>44780.548140092593</c:v>
                </c:pt>
                <c:pt idx="15">
                  <c:v>44780.548141956016</c:v>
                </c:pt>
                <c:pt idx="16">
                  <c:v>44780.548151712967</c:v>
                </c:pt>
                <c:pt idx="17">
                  <c:v>44780.548153553238</c:v>
                </c:pt>
                <c:pt idx="18">
                  <c:v>44780.548163333333</c:v>
                </c:pt>
                <c:pt idx="19">
                  <c:v>44780.548165162036</c:v>
                </c:pt>
                <c:pt idx="20">
                  <c:v>44780.548174942131</c:v>
                </c:pt>
                <c:pt idx="21">
                  <c:v>44780.548176759257</c:v>
                </c:pt>
                <c:pt idx="22">
                  <c:v>44780.548186562497</c:v>
                </c:pt>
                <c:pt idx="23">
                  <c:v>44780.548188368055</c:v>
                </c:pt>
                <c:pt idx="24">
                  <c:v>44780.548198171295</c:v>
                </c:pt>
                <c:pt idx="25">
                  <c:v>44780.548199976853</c:v>
                </c:pt>
                <c:pt idx="26">
                  <c:v>44780.548209791668</c:v>
                </c:pt>
                <c:pt idx="27">
                  <c:v>44780.548211574074</c:v>
                </c:pt>
                <c:pt idx="28">
                  <c:v>44780.548221400466</c:v>
                </c:pt>
                <c:pt idx="29">
                  <c:v>44780.548223182872</c:v>
                </c:pt>
                <c:pt idx="30">
                  <c:v>44780.548233020832</c:v>
                </c:pt>
              </c:numCache>
            </c:numRef>
          </c:cat>
          <c:val>
            <c:numRef>
              <c:f>'Gráficas cálculo estatismo'!$F$250:$F$280</c:f>
              <c:numCache>
                <c:formatCode>General</c:formatCode>
                <c:ptCount val="31"/>
                <c:pt idx="0">
                  <c:v>59.599998474121094</c:v>
                </c:pt>
                <c:pt idx="1">
                  <c:v>59.599998474121094</c:v>
                </c:pt>
                <c:pt idx="2">
                  <c:v>59.599998474121094</c:v>
                </c:pt>
                <c:pt idx="3">
                  <c:v>59.599998474121094</c:v>
                </c:pt>
                <c:pt idx="4">
                  <c:v>59.599998474121094</c:v>
                </c:pt>
                <c:pt idx="5">
                  <c:v>59.599998474121094</c:v>
                </c:pt>
                <c:pt idx="6">
                  <c:v>59.400001525878906</c:v>
                </c:pt>
                <c:pt idx="7">
                  <c:v>59.400001525878906</c:v>
                </c:pt>
                <c:pt idx="8">
                  <c:v>59.400001525878906</c:v>
                </c:pt>
                <c:pt idx="9">
                  <c:v>59.400001525878906</c:v>
                </c:pt>
                <c:pt idx="10">
                  <c:v>59.400001525878906</c:v>
                </c:pt>
                <c:pt idx="11">
                  <c:v>59.400001525878906</c:v>
                </c:pt>
                <c:pt idx="12">
                  <c:v>59.400001525878906</c:v>
                </c:pt>
                <c:pt idx="13">
                  <c:v>59.400001525878906</c:v>
                </c:pt>
                <c:pt idx="14">
                  <c:v>59.400001525878906</c:v>
                </c:pt>
                <c:pt idx="15">
                  <c:v>59.400001525878906</c:v>
                </c:pt>
                <c:pt idx="16">
                  <c:v>59.400001525878906</c:v>
                </c:pt>
                <c:pt idx="17">
                  <c:v>59.400001525878906</c:v>
                </c:pt>
                <c:pt idx="18">
                  <c:v>59.400001525878906</c:v>
                </c:pt>
                <c:pt idx="19">
                  <c:v>59.400001525878906</c:v>
                </c:pt>
                <c:pt idx="20">
                  <c:v>59.400001525878906</c:v>
                </c:pt>
                <c:pt idx="21">
                  <c:v>59.400001525878906</c:v>
                </c:pt>
                <c:pt idx="22">
                  <c:v>59.400001525878906</c:v>
                </c:pt>
                <c:pt idx="23">
                  <c:v>59.400001525878906</c:v>
                </c:pt>
                <c:pt idx="24">
                  <c:v>59.400001525878906</c:v>
                </c:pt>
                <c:pt idx="25">
                  <c:v>59.400001525878906</c:v>
                </c:pt>
                <c:pt idx="26">
                  <c:v>59.400001525878906</c:v>
                </c:pt>
                <c:pt idx="27">
                  <c:v>59.400001525878906</c:v>
                </c:pt>
                <c:pt idx="28">
                  <c:v>59.400001525878906</c:v>
                </c:pt>
                <c:pt idx="29">
                  <c:v>59.400001525878906</c:v>
                </c:pt>
                <c:pt idx="30">
                  <c:v>59.400001525878906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EB1-A20A-99CD429C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estatismo'!$F$288:$F$309</c:f>
              <c:numCache>
                <c:formatCode>General</c:formatCode>
                <c:ptCount val="22"/>
                <c:pt idx="0">
                  <c:v>59.400001525878906</c:v>
                </c:pt>
                <c:pt idx="1">
                  <c:v>59.400001525878906</c:v>
                </c:pt>
                <c:pt idx="2">
                  <c:v>59.200000762939453</c:v>
                </c:pt>
                <c:pt idx="3">
                  <c:v>59.200000762939453</c:v>
                </c:pt>
                <c:pt idx="4">
                  <c:v>59.200000762939453</c:v>
                </c:pt>
                <c:pt idx="5">
                  <c:v>59.200000762939453</c:v>
                </c:pt>
                <c:pt idx="6">
                  <c:v>59.200000762939453</c:v>
                </c:pt>
                <c:pt idx="7">
                  <c:v>59.200000762939453</c:v>
                </c:pt>
                <c:pt idx="8">
                  <c:v>59.200000762939453</c:v>
                </c:pt>
                <c:pt idx="9">
                  <c:v>59.200000762939453</c:v>
                </c:pt>
                <c:pt idx="10">
                  <c:v>59.200000762939453</c:v>
                </c:pt>
                <c:pt idx="11">
                  <c:v>59.200000762939453</c:v>
                </c:pt>
                <c:pt idx="12">
                  <c:v>59.200000762939453</c:v>
                </c:pt>
                <c:pt idx="13">
                  <c:v>59.200000762939453</c:v>
                </c:pt>
                <c:pt idx="14">
                  <c:v>59.200000762939453</c:v>
                </c:pt>
                <c:pt idx="15">
                  <c:v>59.200000762939453</c:v>
                </c:pt>
                <c:pt idx="16">
                  <c:v>59.200000762939453</c:v>
                </c:pt>
                <c:pt idx="17">
                  <c:v>59.200000762939453</c:v>
                </c:pt>
                <c:pt idx="18">
                  <c:v>59.200000762939453</c:v>
                </c:pt>
                <c:pt idx="19">
                  <c:v>59.200000762939453</c:v>
                </c:pt>
                <c:pt idx="20">
                  <c:v>59.200000762939453</c:v>
                </c:pt>
                <c:pt idx="21">
                  <c:v>59.200000762939453</c:v>
                </c:pt>
              </c:numCache>
            </c:numRef>
          </c:cat>
          <c:val>
            <c:numRef>
              <c:f>'Gráficas cálculo estatismo'!$G$288:$G$309</c:f>
              <c:numCache>
                <c:formatCode>General</c:formatCode>
                <c:ptCount val="22"/>
                <c:pt idx="0">
                  <c:v>12.79481029510498</c:v>
                </c:pt>
                <c:pt idx="1">
                  <c:v>12.79481029510498</c:v>
                </c:pt>
                <c:pt idx="2">
                  <c:v>12.773900032043457</c:v>
                </c:pt>
                <c:pt idx="3">
                  <c:v>12.773900032043457</c:v>
                </c:pt>
                <c:pt idx="4">
                  <c:v>13.030269622802734</c:v>
                </c:pt>
                <c:pt idx="5">
                  <c:v>13.030269622802734</c:v>
                </c:pt>
                <c:pt idx="6">
                  <c:v>13.030269622802734</c:v>
                </c:pt>
                <c:pt idx="7">
                  <c:v>13.030269622802734</c:v>
                </c:pt>
                <c:pt idx="8">
                  <c:v>13.612910270690918</c:v>
                </c:pt>
                <c:pt idx="9">
                  <c:v>13.612910270690918</c:v>
                </c:pt>
                <c:pt idx="10">
                  <c:v>13.959620475769043</c:v>
                </c:pt>
                <c:pt idx="11">
                  <c:v>13.959620475769043</c:v>
                </c:pt>
                <c:pt idx="12">
                  <c:v>14.125260353088379</c:v>
                </c:pt>
                <c:pt idx="13">
                  <c:v>14.125260353088379</c:v>
                </c:pt>
                <c:pt idx="14">
                  <c:v>14.171710014343262</c:v>
                </c:pt>
                <c:pt idx="15">
                  <c:v>14.171710014343262</c:v>
                </c:pt>
                <c:pt idx="16">
                  <c:v>14.171710014343262</c:v>
                </c:pt>
                <c:pt idx="17">
                  <c:v>14.171710014343262</c:v>
                </c:pt>
                <c:pt idx="18">
                  <c:v>14.154769897460938</c:v>
                </c:pt>
                <c:pt idx="19">
                  <c:v>14.154769897460938</c:v>
                </c:pt>
                <c:pt idx="20">
                  <c:v>14.128970146179199</c:v>
                </c:pt>
                <c:pt idx="21">
                  <c:v>14.128970146179199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8-4E58-90A0-812A134CA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estatismo'!$E$288:$E$309</c:f>
              <c:numCache>
                <c:formatCode>h:mm:ss.000</c:formatCode>
                <c:ptCount val="22"/>
                <c:pt idx="0">
                  <c:v>44780.548653854166</c:v>
                </c:pt>
                <c:pt idx="1">
                  <c:v>44780.548656296298</c:v>
                </c:pt>
                <c:pt idx="2">
                  <c:v>44780.548665462964</c:v>
                </c:pt>
                <c:pt idx="3">
                  <c:v>44780.548671724537</c:v>
                </c:pt>
                <c:pt idx="4">
                  <c:v>44780.54867708333</c:v>
                </c:pt>
                <c:pt idx="5">
                  <c:v>44780.548686273149</c:v>
                </c:pt>
                <c:pt idx="6">
                  <c:v>44780.548688703704</c:v>
                </c:pt>
                <c:pt idx="7">
                  <c:v>44780.548697881946</c:v>
                </c:pt>
                <c:pt idx="8">
                  <c:v>44780.548704479166</c:v>
                </c:pt>
                <c:pt idx="9">
                  <c:v>44780.548709479168</c:v>
                </c:pt>
                <c:pt idx="10">
                  <c:v>44780.548716122685</c:v>
                </c:pt>
                <c:pt idx="11">
                  <c:v>44780.548722557869</c:v>
                </c:pt>
                <c:pt idx="12">
                  <c:v>44780.548727743058</c:v>
                </c:pt>
                <c:pt idx="13">
                  <c:v>44780.548737488425</c:v>
                </c:pt>
                <c:pt idx="14">
                  <c:v>44780.548739351849</c:v>
                </c:pt>
                <c:pt idx="15">
                  <c:v>44780.548749108799</c:v>
                </c:pt>
                <c:pt idx="16">
                  <c:v>44780.548750972222</c:v>
                </c:pt>
                <c:pt idx="17">
                  <c:v>44780.548760694444</c:v>
                </c:pt>
                <c:pt idx="18">
                  <c:v>44780.54876258102</c:v>
                </c:pt>
                <c:pt idx="19">
                  <c:v>44780.548774641204</c:v>
                </c:pt>
                <c:pt idx="20">
                  <c:v>44780.548774687501</c:v>
                </c:pt>
                <c:pt idx="21">
                  <c:v>44780.548786226849</c:v>
                </c:pt>
              </c:numCache>
            </c:numRef>
          </c:cat>
          <c:val>
            <c:numRef>
              <c:f>'Gráficas cálculo estatismo'!$G$288:$G$309</c:f>
              <c:numCache>
                <c:formatCode>General</c:formatCode>
                <c:ptCount val="22"/>
                <c:pt idx="0">
                  <c:v>12.79481029510498</c:v>
                </c:pt>
                <c:pt idx="1">
                  <c:v>12.79481029510498</c:v>
                </c:pt>
                <c:pt idx="2">
                  <c:v>12.773900032043457</c:v>
                </c:pt>
                <c:pt idx="3">
                  <c:v>12.773900032043457</c:v>
                </c:pt>
                <c:pt idx="4">
                  <c:v>13.030269622802734</c:v>
                </c:pt>
                <c:pt idx="5">
                  <c:v>13.030269622802734</c:v>
                </c:pt>
                <c:pt idx="6">
                  <c:v>13.030269622802734</c:v>
                </c:pt>
                <c:pt idx="7">
                  <c:v>13.030269622802734</c:v>
                </c:pt>
                <c:pt idx="8">
                  <c:v>13.612910270690918</c:v>
                </c:pt>
                <c:pt idx="9">
                  <c:v>13.612910270690918</c:v>
                </c:pt>
                <c:pt idx="10">
                  <c:v>13.959620475769043</c:v>
                </c:pt>
                <c:pt idx="11">
                  <c:v>13.959620475769043</c:v>
                </c:pt>
                <c:pt idx="12">
                  <c:v>14.125260353088379</c:v>
                </c:pt>
                <c:pt idx="13">
                  <c:v>14.125260353088379</c:v>
                </c:pt>
                <c:pt idx="14">
                  <c:v>14.171710014343262</c:v>
                </c:pt>
                <c:pt idx="15">
                  <c:v>14.171710014343262</c:v>
                </c:pt>
                <c:pt idx="16">
                  <c:v>14.171710014343262</c:v>
                </c:pt>
                <c:pt idx="17">
                  <c:v>14.171710014343262</c:v>
                </c:pt>
                <c:pt idx="18">
                  <c:v>14.154769897460938</c:v>
                </c:pt>
                <c:pt idx="19">
                  <c:v>14.154769897460938</c:v>
                </c:pt>
                <c:pt idx="20">
                  <c:v>14.128970146179199</c:v>
                </c:pt>
                <c:pt idx="21">
                  <c:v>14.128970146179199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4-42A9-BFD9-7F8BCBCA3560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estatismo'!$E$288:$E$309</c:f>
              <c:numCache>
                <c:formatCode>h:mm:ss.000</c:formatCode>
                <c:ptCount val="22"/>
                <c:pt idx="0">
                  <c:v>44780.548653854166</c:v>
                </c:pt>
                <c:pt idx="1">
                  <c:v>44780.548656296298</c:v>
                </c:pt>
                <c:pt idx="2">
                  <c:v>44780.548665462964</c:v>
                </c:pt>
                <c:pt idx="3">
                  <c:v>44780.548671724537</c:v>
                </c:pt>
                <c:pt idx="4">
                  <c:v>44780.54867708333</c:v>
                </c:pt>
                <c:pt idx="5">
                  <c:v>44780.548686273149</c:v>
                </c:pt>
                <c:pt idx="6">
                  <c:v>44780.548688703704</c:v>
                </c:pt>
                <c:pt idx="7">
                  <c:v>44780.548697881946</c:v>
                </c:pt>
                <c:pt idx="8">
                  <c:v>44780.548704479166</c:v>
                </c:pt>
                <c:pt idx="9">
                  <c:v>44780.548709479168</c:v>
                </c:pt>
                <c:pt idx="10">
                  <c:v>44780.548716122685</c:v>
                </c:pt>
                <c:pt idx="11">
                  <c:v>44780.548722557869</c:v>
                </c:pt>
                <c:pt idx="12">
                  <c:v>44780.548727743058</c:v>
                </c:pt>
                <c:pt idx="13">
                  <c:v>44780.548737488425</c:v>
                </c:pt>
                <c:pt idx="14">
                  <c:v>44780.548739351849</c:v>
                </c:pt>
                <c:pt idx="15">
                  <c:v>44780.548749108799</c:v>
                </c:pt>
                <c:pt idx="16">
                  <c:v>44780.548750972222</c:v>
                </c:pt>
                <c:pt idx="17">
                  <c:v>44780.548760694444</c:v>
                </c:pt>
                <c:pt idx="18">
                  <c:v>44780.54876258102</c:v>
                </c:pt>
                <c:pt idx="19">
                  <c:v>44780.548774641204</c:v>
                </c:pt>
                <c:pt idx="20">
                  <c:v>44780.548774687501</c:v>
                </c:pt>
                <c:pt idx="21">
                  <c:v>44780.548786226849</c:v>
                </c:pt>
              </c:numCache>
            </c:numRef>
          </c:cat>
          <c:val>
            <c:numRef>
              <c:f>'Gráficas cálculo estatismo'!$H$288:$H$309</c:f>
              <c:numCache>
                <c:formatCode>General</c:formatCode>
                <c:ptCount val="22"/>
                <c:pt idx="0">
                  <c:v>12.820780000000001</c:v>
                </c:pt>
                <c:pt idx="1">
                  <c:v>12.820780000000001</c:v>
                </c:pt>
                <c:pt idx="2">
                  <c:v>12.820780000000001</c:v>
                </c:pt>
                <c:pt idx="3">
                  <c:v>12.820780000000001</c:v>
                </c:pt>
                <c:pt idx="4">
                  <c:v>12.820780000000001</c:v>
                </c:pt>
                <c:pt idx="5">
                  <c:v>12.820780000000001</c:v>
                </c:pt>
                <c:pt idx="6">
                  <c:v>12.820780000000001</c:v>
                </c:pt>
                <c:pt idx="7">
                  <c:v>12.820780000000001</c:v>
                </c:pt>
                <c:pt idx="8">
                  <c:v>12.820780000000001</c:v>
                </c:pt>
                <c:pt idx="9">
                  <c:v>12.820780000000001</c:v>
                </c:pt>
                <c:pt idx="10">
                  <c:v>12.820780000000001</c:v>
                </c:pt>
                <c:pt idx="11">
                  <c:v>12.820780000000001</c:v>
                </c:pt>
                <c:pt idx="12">
                  <c:v>12.820780000000001</c:v>
                </c:pt>
                <c:pt idx="13">
                  <c:v>12.820780000000001</c:v>
                </c:pt>
                <c:pt idx="14">
                  <c:v>12.820780000000001</c:v>
                </c:pt>
                <c:pt idx="15">
                  <c:v>12.820780000000001</c:v>
                </c:pt>
                <c:pt idx="16">
                  <c:v>12.820780000000001</c:v>
                </c:pt>
                <c:pt idx="17">
                  <c:v>12.820780000000001</c:v>
                </c:pt>
                <c:pt idx="18">
                  <c:v>12.820780000000001</c:v>
                </c:pt>
                <c:pt idx="19">
                  <c:v>12.820780000000001</c:v>
                </c:pt>
                <c:pt idx="20">
                  <c:v>12.820780000000001</c:v>
                </c:pt>
                <c:pt idx="21">
                  <c:v>12.820780000000001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F-48F3-99A3-DF3D6D218296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estatismo'!$E$288:$E$309</c:f>
              <c:numCache>
                <c:formatCode>h:mm:ss.000</c:formatCode>
                <c:ptCount val="22"/>
                <c:pt idx="0">
                  <c:v>44780.548653854166</c:v>
                </c:pt>
                <c:pt idx="1">
                  <c:v>44780.548656296298</c:v>
                </c:pt>
                <c:pt idx="2">
                  <c:v>44780.548665462964</c:v>
                </c:pt>
                <c:pt idx="3">
                  <c:v>44780.548671724537</c:v>
                </c:pt>
                <c:pt idx="4">
                  <c:v>44780.54867708333</c:v>
                </c:pt>
                <c:pt idx="5">
                  <c:v>44780.548686273149</c:v>
                </c:pt>
                <c:pt idx="6">
                  <c:v>44780.548688703704</c:v>
                </c:pt>
                <c:pt idx="7">
                  <c:v>44780.548697881946</c:v>
                </c:pt>
                <c:pt idx="8">
                  <c:v>44780.548704479166</c:v>
                </c:pt>
                <c:pt idx="9">
                  <c:v>44780.548709479168</c:v>
                </c:pt>
                <c:pt idx="10">
                  <c:v>44780.548716122685</c:v>
                </c:pt>
                <c:pt idx="11">
                  <c:v>44780.548722557869</c:v>
                </c:pt>
                <c:pt idx="12">
                  <c:v>44780.548727743058</c:v>
                </c:pt>
                <c:pt idx="13">
                  <c:v>44780.548737488425</c:v>
                </c:pt>
                <c:pt idx="14">
                  <c:v>44780.548739351849</c:v>
                </c:pt>
                <c:pt idx="15">
                  <c:v>44780.548749108799</c:v>
                </c:pt>
                <c:pt idx="16">
                  <c:v>44780.548750972222</c:v>
                </c:pt>
                <c:pt idx="17">
                  <c:v>44780.548760694444</c:v>
                </c:pt>
                <c:pt idx="18">
                  <c:v>44780.54876258102</c:v>
                </c:pt>
                <c:pt idx="19">
                  <c:v>44780.548774641204</c:v>
                </c:pt>
                <c:pt idx="20">
                  <c:v>44780.548774687501</c:v>
                </c:pt>
                <c:pt idx="21">
                  <c:v>44780.548786226849</c:v>
                </c:pt>
              </c:numCache>
            </c:numRef>
          </c:cat>
          <c:val>
            <c:numRef>
              <c:f>'Gráficas cálculo estatismo'!$I$288:$I$309</c:f>
              <c:numCache>
                <c:formatCode>General</c:formatCode>
                <c:ptCount val="22"/>
                <c:pt idx="0">
                  <c:v>12.74122</c:v>
                </c:pt>
                <c:pt idx="1">
                  <c:v>12.74122</c:v>
                </c:pt>
                <c:pt idx="2">
                  <c:v>12.74122</c:v>
                </c:pt>
                <c:pt idx="3">
                  <c:v>12.74122</c:v>
                </c:pt>
                <c:pt idx="4">
                  <c:v>12.74122</c:v>
                </c:pt>
                <c:pt idx="5">
                  <c:v>12.74122</c:v>
                </c:pt>
                <c:pt idx="6">
                  <c:v>12.74122</c:v>
                </c:pt>
                <c:pt idx="7">
                  <c:v>12.74122</c:v>
                </c:pt>
                <c:pt idx="8">
                  <c:v>12.74122</c:v>
                </c:pt>
                <c:pt idx="9">
                  <c:v>12.74122</c:v>
                </c:pt>
                <c:pt idx="10">
                  <c:v>12.74122</c:v>
                </c:pt>
                <c:pt idx="11">
                  <c:v>12.74122</c:v>
                </c:pt>
                <c:pt idx="12">
                  <c:v>12.74122</c:v>
                </c:pt>
                <c:pt idx="13">
                  <c:v>12.74122</c:v>
                </c:pt>
                <c:pt idx="14">
                  <c:v>12.74122</c:v>
                </c:pt>
                <c:pt idx="15">
                  <c:v>12.74122</c:v>
                </c:pt>
                <c:pt idx="16">
                  <c:v>12.74122</c:v>
                </c:pt>
                <c:pt idx="17">
                  <c:v>12.74122</c:v>
                </c:pt>
                <c:pt idx="18">
                  <c:v>12.74122</c:v>
                </c:pt>
                <c:pt idx="19">
                  <c:v>12.74122</c:v>
                </c:pt>
                <c:pt idx="20">
                  <c:v>12.74122</c:v>
                </c:pt>
                <c:pt idx="21">
                  <c:v>12.74122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F-48F3-99A3-DF3D6D218296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estatismo'!$E$288:$E$309</c:f>
              <c:numCache>
                <c:formatCode>h:mm:ss.000</c:formatCode>
                <c:ptCount val="22"/>
                <c:pt idx="0">
                  <c:v>44780.548653854166</c:v>
                </c:pt>
                <c:pt idx="1">
                  <c:v>44780.548656296298</c:v>
                </c:pt>
                <c:pt idx="2">
                  <c:v>44780.548665462964</c:v>
                </c:pt>
                <c:pt idx="3">
                  <c:v>44780.548671724537</c:v>
                </c:pt>
                <c:pt idx="4">
                  <c:v>44780.54867708333</c:v>
                </c:pt>
                <c:pt idx="5">
                  <c:v>44780.548686273149</c:v>
                </c:pt>
                <c:pt idx="6">
                  <c:v>44780.548688703704</c:v>
                </c:pt>
                <c:pt idx="7">
                  <c:v>44780.548697881946</c:v>
                </c:pt>
                <c:pt idx="8">
                  <c:v>44780.548704479166</c:v>
                </c:pt>
                <c:pt idx="9">
                  <c:v>44780.548709479168</c:v>
                </c:pt>
                <c:pt idx="10">
                  <c:v>44780.548716122685</c:v>
                </c:pt>
                <c:pt idx="11">
                  <c:v>44780.548722557869</c:v>
                </c:pt>
                <c:pt idx="12">
                  <c:v>44780.548727743058</c:v>
                </c:pt>
                <c:pt idx="13">
                  <c:v>44780.548737488425</c:v>
                </c:pt>
                <c:pt idx="14">
                  <c:v>44780.548739351849</c:v>
                </c:pt>
                <c:pt idx="15">
                  <c:v>44780.548749108799</c:v>
                </c:pt>
                <c:pt idx="16">
                  <c:v>44780.548750972222</c:v>
                </c:pt>
                <c:pt idx="17">
                  <c:v>44780.548760694444</c:v>
                </c:pt>
                <c:pt idx="18">
                  <c:v>44780.54876258102</c:v>
                </c:pt>
                <c:pt idx="19">
                  <c:v>44780.548774641204</c:v>
                </c:pt>
                <c:pt idx="20">
                  <c:v>44780.548774687501</c:v>
                </c:pt>
                <c:pt idx="21">
                  <c:v>44780.548786226849</c:v>
                </c:pt>
              </c:numCache>
            </c:numRef>
          </c:cat>
          <c:val>
            <c:numRef>
              <c:f>'Gráficas cálculo estatismo'!$J$288:$J$309</c:f>
              <c:numCache>
                <c:formatCode>General</c:formatCode>
                <c:ptCount val="22"/>
                <c:pt idx="0">
                  <c:v>14.14678</c:v>
                </c:pt>
                <c:pt idx="1">
                  <c:v>14.14678</c:v>
                </c:pt>
                <c:pt idx="2">
                  <c:v>14.14678</c:v>
                </c:pt>
                <c:pt idx="3">
                  <c:v>14.14678</c:v>
                </c:pt>
                <c:pt idx="4">
                  <c:v>14.14678</c:v>
                </c:pt>
                <c:pt idx="5">
                  <c:v>14.14678</c:v>
                </c:pt>
                <c:pt idx="6">
                  <c:v>14.14678</c:v>
                </c:pt>
                <c:pt idx="7">
                  <c:v>14.14678</c:v>
                </c:pt>
                <c:pt idx="8">
                  <c:v>14.14678</c:v>
                </c:pt>
                <c:pt idx="9">
                  <c:v>14.14678</c:v>
                </c:pt>
                <c:pt idx="10">
                  <c:v>14.14678</c:v>
                </c:pt>
                <c:pt idx="11">
                  <c:v>14.14678</c:v>
                </c:pt>
                <c:pt idx="12">
                  <c:v>14.14678</c:v>
                </c:pt>
                <c:pt idx="13">
                  <c:v>14.14678</c:v>
                </c:pt>
                <c:pt idx="14">
                  <c:v>14.14678</c:v>
                </c:pt>
                <c:pt idx="15">
                  <c:v>14.14678</c:v>
                </c:pt>
                <c:pt idx="16">
                  <c:v>14.14678</c:v>
                </c:pt>
                <c:pt idx="17">
                  <c:v>14.14678</c:v>
                </c:pt>
                <c:pt idx="18">
                  <c:v>14.14678</c:v>
                </c:pt>
                <c:pt idx="19">
                  <c:v>14.14678</c:v>
                </c:pt>
                <c:pt idx="20">
                  <c:v>14.14678</c:v>
                </c:pt>
                <c:pt idx="21">
                  <c:v>14.14678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F-48F3-99A3-DF3D6D218296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estatismo'!$E$288:$E$309</c:f>
              <c:numCache>
                <c:formatCode>h:mm:ss.000</c:formatCode>
                <c:ptCount val="22"/>
                <c:pt idx="0">
                  <c:v>44780.548653854166</c:v>
                </c:pt>
                <c:pt idx="1">
                  <c:v>44780.548656296298</c:v>
                </c:pt>
                <c:pt idx="2">
                  <c:v>44780.548665462964</c:v>
                </c:pt>
                <c:pt idx="3">
                  <c:v>44780.548671724537</c:v>
                </c:pt>
                <c:pt idx="4">
                  <c:v>44780.54867708333</c:v>
                </c:pt>
                <c:pt idx="5">
                  <c:v>44780.548686273149</c:v>
                </c:pt>
                <c:pt idx="6">
                  <c:v>44780.548688703704</c:v>
                </c:pt>
                <c:pt idx="7">
                  <c:v>44780.548697881946</c:v>
                </c:pt>
                <c:pt idx="8">
                  <c:v>44780.548704479166</c:v>
                </c:pt>
                <c:pt idx="9">
                  <c:v>44780.548709479168</c:v>
                </c:pt>
                <c:pt idx="10">
                  <c:v>44780.548716122685</c:v>
                </c:pt>
                <c:pt idx="11">
                  <c:v>44780.548722557869</c:v>
                </c:pt>
                <c:pt idx="12">
                  <c:v>44780.548727743058</c:v>
                </c:pt>
                <c:pt idx="13">
                  <c:v>44780.548737488425</c:v>
                </c:pt>
                <c:pt idx="14">
                  <c:v>44780.548739351849</c:v>
                </c:pt>
                <c:pt idx="15">
                  <c:v>44780.548749108799</c:v>
                </c:pt>
                <c:pt idx="16">
                  <c:v>44780.548750972222</c:v>
                </c:pt>
                <c:pt idx="17">
                  <c:v>44780.548760694444</c:v>
                </c:pt>
                <c:pt idx="18">
                  <c:v>44780.54876258102</c:v>
                </c:pt>
                <c:pt idx="19">
                  <c:v>44780.548774641204</c:v>
                </c:pt>
                <c:pt idx="20">
                  <c:v>44780.548774687501</c:v>
                </c:pt>
                <c:pt idx="21">
                  <c:v>44780.548786226849</c:v>
                </c:pt>
              </c:numCache>
            </c:numRef>
          </c:cat>
          <c:val>
            <c:numRef>
              <c:f>'Gráficas cálculo estatismo'!$K$288:$K$309</c:f>
              <c:numCache>
                <c:formatCode>General</c:formatCode>
                <c:ptCount val="22"/>
                <c:pt idx="0">
                  <c:v>14.067219999999999</c:v>
                </c:pt>
                <c:pt idx="1">
                  <c:v>14.067219999999999</c:v>
                </c:pt>
                <c:pt idx="2">
                  <c:v>14.067219999999999</c:v>
                </c:pt>
                <c:pt idx="3">
                  <c:v>14.067219999999999</c:v>
                </c:pt>
                <c:pt idx="4">
                  <c:v>14.067219999999999</c:v>
                </c:pt>
                <c:pt idx="5">
                  <c:v>14.067219999999999</c:v>
                </c:pt>
                <c:pt idx="6">
                  <c:v>14.067219999999999</c:v>
                </c:pt>
                <c:pt idx="7">
                  <c:v>14.067219999999999</c:v>
                </c:pt>
                <c:pt idx="8">
                  <c:v>14.067219999999999</c:v>
                </c:pt>
                <c:pt idx="9">
                  <c:v>14.067219999999999</c:v>
                </c:pt>
                <c:pt idx="10">
                  <c:v>14.067219999999999</c:v>
                </c:pt>
                <c:pt idx="11">
                  <c:v>14.067219999999999</c:v>
                </c:pt>
                <c:pt idx="12">
                  <c:v>14.067219999999999</c:v>
                </c:pt>
                <c:pt idx="13">
                  <c:v>14.067219999999999</c:v>
                </c:pt>
                <c:pt idx="14">
                  <c:v>14.067219999999999</c:v>
                </c:pt>
                <c:pt idx="15">
                  <c:v>14.067219999999999</c:v>
                </c:pt>
                <c:pt idx="16">
                  <c:v>14.067219999999999</c:v>
                </c:pt>
                <c:pt idx="17">
                  <c:v>14.067219999999999</c:v>
                </c:pt>
                <c:pt idx="18">
                  <c:v>14.067219999999999</c:v>
                </c:pt>
                <c:pt idx="19">
                  <c:v>14.067219999999999</c:v>
                </c:pt>
                <c:pt idx="20">
                  <c:v>14.067219999999999</c:v>
                </c:pt>
                <c:pt idx="21">
                  <c:v>14.067219999999999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8F-48F3-99A3-DF3D6D218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estatismo'!$E$288:$E$309</c:f>
              <c:numCache>
                <c:formatCode>h:mm:ss.000</c:formatCode>
                <c:ptCount val="22"/>
                <c:pt idx="0">
                  <c:v>44780.548653854166</c:v>
                </c:pt>
                <c:pt idx="1">
                  <c:v>44780.548656296298</c:v>
                </c:pt>
                <c:pt idx="2">
                  <c:v>44780.548665462964</c:v>
                </c:pt>
                <c:pt idx="3">
                  <c:v>44780.548671724537</c:v>
                </c:pt>
                <c:pt idx="4">
                  <c:v>44780.54867708333</c:v>
                </c:pt>
                <c:pt idx="5">
                  <c:v>44780.548686273149</c:v>
                </c:pt>
                <c:pt idx="6">
                  <c:v>44780.548688703704</c:v>
                </c:pt>
                <c:pt idx="7">
                  <c:v>44780.548697881946</c:v>
                </c:pt>
                <c:pt idx="8">
                  <c:v>44780.548704479166</c:v>
                </c:pt>
                <c:pt idx="9">
                  <c:v>44780.548709479168</c:v>
                </c:pt>
                <c:pt idx="10">
                  <c:v>44780.548716122685</c:v>
                </c:pt>
                <c:pt idx="11">
                  <c:v>44780.548722557869</c:v>
                </c:pt>
                <c:pt idx="12">
                  <c:v>44780.548727743058</c:v>
                </c:pt>
                <c:pt idx="13">
                  <c:v>44780.548737488425</c:v>
                </c:pt>
                <c:pt idx="14">
                  <c:v>44780.548739351849</c:v>
                </c:pt>
                <c:pt idx="15">
                  <c:v>44780.548749108799</c:v>
                </c:pt>
                <c:pt idx="16">
                  <c:v>44780.548750972222</c:v>
                </c:pt>
                <c:pt idx="17">
                  <c:v>44780.548760694444</c:v>
                </c:pt>
                <c:pt idx="18">
                  <c:v>44780.54876258102</c:v>
                </c:pt>
                <c:pt idx="19">
                  <c:v>44780.548774641204</c:v>
                </c:pt>
                <c:pt idx="20">
                  <c:v>44780.548774687501</c:v>
                </c:pt>
                <c:pt idx="21">
                  <c:v>44780.548786226849</c:v>
                </c:pt>
              </c:numCache>
            </c:numRef>
          </c:cat>
          <c:val>
            <c:numRef>
              <c:f>'Gráficas cálculo estatismo'!$F$288:$F$309</c:f>
              <c:numCache>
                <c:formatCode>General</c:formatCode>
                <c:ptCount val="22"/>
                <c:pt idx="0">
                  <c:v>59.400001525878906</c:v>
                </c:pt>
                <c:pt idx="1">
                  <c:v>59.400001525878906</c:v>
                </c:pt>
                <c:pt idx="2">
                  <c:v>59.200000762939453</c:v>
                </c:pt>
                <c:pt idx="3">
                  <c:v>59.200000762939453</c:v>
                </c:pt>
                <c:pt idx="4">
                  <c:v>59.200000762939453</c:v>
                </c:pt>
                <c:pt idx="5">
                  <c:v>59.200000762939453</c:v>
                </c:pt>
                <c:pt idx="6">
                  <c:v>59.200000762939453</c:v>
                </c:pt>
                <c:pt idx="7">
                  <c:v>59.200000762939453</c:v>
                </c:pt>
                <c:pt idx="8">
                  <c:v>59.200000762939453</c:v>
                </c:pt>
                <c:pt idx="9">
                  <c:v>59.200000762939453</c:v>
                </c:pt>
                <c:pt idx="10">
                  <c:v>59.200000762939453</c:v>
                </c:pt>
                <c:pt idx="11">
                  <c:v>59.200000762939453</c:v>
                </c:pt>
                <c:pt idx="12">
                  <c:v>59.200000762939453</c:v>
                </c:pt>
                <c:pt idx="13">
                  <c:v>59.200000762939453</c:v>
                </c:pt>
                <c:pt idx="14">
                  <c:v>59.200000762939453</c:v>
                </c:pt>
                <c:pt idx="15">
                  <c:v>59.200000762939453</c:v>
                </c:pt>
                <c:pt idx="16">
                  <c:v>59.200000762939453</c:v>
                </c:pt>
                <c:pt idx="17">
                  <c:v>59.200000762939453</c:v>
                </c:pt>
                <c:pt idx="18">
                  <c:v>59.200000762939453</c:v>
                </c:pt>
                <c:pt idx="19">
                  <c:v>59.200000762939453</c:v>
                </c:pt>
                <c:pt idx="20">
                  <c:v>59.200000762939453</c:v>
                </c:pt>
                <c:pt idx="21">
                  <c:v>59.200000762939453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B-4F94-83EA-C39FF946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estatismo'!$E$10:$E$41</c:f>
              <c:numCache>
                <c:formatCode>h:mm:ss.000</c:formatCode>
                <c:ptCount val="32"/>
                <c:pt idx="0">
                  <c:v>44780.52295392361</c:v>
                </c:pt>
                <c:pt idx="1">
                  <c:v>44780.522953935186</c:v>
                </c:pt>
                <c:pt idx="2">
                  <c:v>44780.522965543983</c:v>
                </c:pt>
                <c:pt idx="3">
                  <c:v>44780.522965555552</c:v>
                </c:pt>
                <c:pt idx="4">
                  <c:v>44780.522977152781</c:v>
                </c:pt>
                <c:pt idx="5">
                  <c:v>44780.52297716435</c:v>
                </c:pt>
                <c:pt idx="6">
                  <c:v>44780.522988773148</c:v>
                </c:pt>
                <c:pt idx="7">
                  <c:v>44780.522988784724</c:v>
                </c:pt>
                <c:pt idx="8">
                  <c:v>44780.523000381945</c:v>
                </c:pt>
                <c:pt idx="9">
                  <c:v>44780.523000393521</c:v>
                </c:pt>
                <c:pt idx="10">
                  <c:v>44780.523011990743</c:v>
                </c:pt>
                <c:pt idx="11">
                  <c:v>44780.523012002312</c:v>
                </c:pt>
                <c:pt idx="12">
                  <c:v>44780.523023611109</c:v>
                </c:pt>
                <c:pt idx="13">
                  <c:v>44780.523023622685</c:v>
                </c:pt>
                <c:pt idx="14">
                  <c:v>44780.523035219907</c:v>
                </c:pt>
                <c:pt idx="15">
                  <c:v>44780.523035231483</c:v>
                </c:pt>
                <c:pt idx="16">
                  <c:v>44780.523046840281</c:v>
                </c:pt>
                <c:pt idx="17">
                  <c:v>44780.523046851849</c:v>
                </c:pt>
                <c:pt idx="18">
                  <c:v>44780.523058449071</c:v>
                </c:pt>
                <c:pt idx="19">
                  <c:v>44780.523058460647</c:v>
                </c:pt>
                <c:pt idx="20">
                  <c:v>44780.523070069445</c:v>
                </c:pt>
                <c:pt idx="21">
                  <c:v>44780.523070081021</c:v>
                </c:pt>
                <c:pt idx="22">
                  <c:v>44780.523081689818</c:v>
                </c:pt>
                <c:pt idx="23">
                  <c:v>44780.523081701387</c:v>
                </c:pt>
                <c:pt idx="24">
                  <c:v>44780.523094814816</c:v>
                </c:pt>
                <c:pt idx="25">
                  <c:v>44780.523094826392</c:v>
                </c:pt>
                <c:pt idx="26">
                  <c:v>44780.523106412038</c:v>
                </c:pt>
                <c:pt idx="27">
                  <c:v>44780.523106423614</c:v>
                </c:pt>
                <c:pt idx="28">
                  <c:v>44780.523118032404</c:v>
                </c:pt>
                <c:pt idx="29">
                  <c:v>44780.523118043981</c:v>
                </c:pt>
                <c:pt idx="30">
                  <c:v>44780.523129641202</c:v>
                </c:pt>
                <c:pt idx="31">
                  <c:v>44780.523129652778</c:v>
                </c:pt>
              </c:numCache>
            </c:numRef>
          </c:cat>
          <c:val>
            <c:numRef>
              <c:f>'Gráficas cálculo estatismo'!$G$10:$G$41</c:f>
              <c:numCache>
                <c:formatCode>General</c:formatCode>
                <c:ptCount val="32"/>
                <c:pt idx="0">
                  <c:v>9.0069704055786133</c:v>
                </c:pt>
                <c:pt idx="1">
                  <c:v>9.0069704055786133</c:v>
                </c:pt>
                <c:pt idx="2">
                  <c:v>9.001469612121582</c:v>
                </c:pt>
                <c:pt idx="3">
                  <c:v>9.001469612121582</c:v>
                </c:pt>
                <c:pt idx="4">
                  <c:v>9.0029401779174805</c:v>
                </c:pt>
                <c:pt idx="5">
                  <c:v>9.0029401779174805</c:v>
                </c:pt>
                <c:pt idx="6">
                  <c:v>8.9971599578857422</c:v>
                </c:pt>
                <c:pt idx="7">
                  <c:v>8.9971599578857422</c:v>
                </c:pt>
                <c:pt idx="8">
                  <c:v>8.99530029296875</c:v>
                </c:pt>
                <c:pt idx="9">
                  <c:v>8.99530029296875</c:v>
                </c:pt>
                <c:pt idx="10">
                  <c:v>8.99530029296875</c:v>
                </c:pt>
                <c:pt idx="11">
                  <c:v>8.99530029296875</c:v>
                </c:pt>
                <c:pt idx="12">
                  <c:v>8.6602401733398438</c:v>
                </c:pt>
                <c:pt idx="13">
                  <c:v>8.6602401733398438</c:v>
                </c:pt>
                <c:pt idx="14">
                  <c:v>8.3485898971557617</c:v>
                </c:pt>
                <c:pt idx="15">
                  <c:v>8.3485898971557617</c:v>
                </c:pt>
                <c:pt idx="16">
                  <c:v>7.9915099143981934</c:v>
                </c:pt>
                <c:pt idx="17">
                  <c:v>7.9915099143981934</c:v>
                </c:pt>
                <c:pt idx="18">
                  <c:v>7.9915099143981934</c:v>
                </c:pt>
                <c:pt idx="19">
                  <c:v>7.9915099143981934</c:v>
                </c:pt>
                <c:pt idx="20">
                  <c:v>7.9077601432800293</c:v>
                </c:pt>
                <c:pt idx="21">
                  <c:v>7.9077601432800293</c:v>
                </c:pt>
                <c:pt idx="22">
                  <c:v>7.8451399803161621</c:v>
                </c:pt>
                <c:pt idx="23">
                  <c:v>7.8451399803161621</c:v>
                </c:pt>
                <c:pt idx="24">
                  <c:v>7.8451399803161621</c:v>
                </c:pt>
                <c:pt idx="25">
                  <c:v>7.8451399803161621</c:v>
                </c:pt>
                <c:pt idx="26">
                  <c:v>7.8427200317382813</c:v>
                </c:pt>
                <c:pt idx="27">
                  <c:v>7.8427200317382813</c:v>
                </c:pt>
                <c:pt idx="28">
                  <c:v>7.8394999504089355</c:v>
                </c:pt>
                <c:pt idx="29">
                  <c:v>7.8394999504089355</c:v>
                </c:pt>
                <c:pt idx="30">
                  <c:v>7.8637700080871582</c:v>
                </c:pt>
                <c:pt idx="31">
                  <c:v>7.8637700080871582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561-B5ED-55D4297B97BC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estatismo'!$E$10:$E$41</c:f>
              <c:numCache>
                <c:formatCode>h:mm:ss.000</c:formatCode>
                <c:ptCount val="32"/>
                <c:pt idx="0">
                  <c:v>44780.52295392361</c:v>
                </c:pt>
                <c:pt idx="1">
                  <c:v>44780.522953935186</c:v>
                </c:pt>
                <c:pt idx="2">
                  <c:v>44780.522965543983</c:v>
                </c:pt>
                <c:pt idx="3">
                  <c:v>44780.522965555552</c:v>
                </c:pt>
                <c:pt idx="4">
                  <c:v>44780.522977152781</c:v>
                </c:pt>
                <c:pt idx="5">
                  <c:v>44780.52297716435</c:v>
                </c:pt>
                <c:pt idx="6">
                  <c:v>44780.522988773148</c:v>
                </c:pt>
                <c:pt idx="7">
                  <c:v>44780.522988784724</c:v>
                </c:pt>
                <c:pt idx="8">
                  <c:v>44780.523000381945</c:v>
                </c:pt>
                <c:pt idx="9">
                  <c:v>44780.523000393521</c:v>
                </c:pt>
                <c:pt idx="10">
                  <c:v>44780.523011990743</c:v>
                </c:pt>
                <c:pt idx="11">
                  <c:v>44780.523012002312</c:v>
                </c:pt>
                <c:pt idx="12">
                  <c:v>44780.523023611109</c:v>
                </c:pt>
                <c:pt idx="13">
                  <c:v>44780.523023622685</c:v>
                </c:pt>
                <c:pt idx="14">
                  <c:v>44780.523035219907</c:v>
                </c:pt>
                <c:pt idx="15">
                  <c:v>44780.523035231483</c:v>
                </c:pt>
                <c:pt idx="16">
                  <c:v>44780.523046840281</c:v>
                </c:pt>
                <c:pt idx="17">
                  <c:v>44780.523046851849</c:v>
                </c:pt>
                <c:pt idx="18">
                  <c:v>44780.523058449071</c:v>
                </c:pt>
                <c:pt idx="19">
                  <c:v>44780.523058460647</c:v>
                </c:pt>
                <c:pt idx="20">
                  <c:v>44780.523070069445</c:v>
                </c:pt>
                <c:pt idx="21">
                  <c:v>44780.523070081021</c:v>
                </c:pt>
                <c:pt idx="22">
                  <c:v>44780.523081689818</c:v>
                </c:pt>
                <c:pt idx="23">
                  <c:v>44780.523081701387</c:v>
                </c:pt>
                <c:pt idx="24">
                  <c:v>44780.523094814816</c:v>
                </c:pt>
                <c:pt idx="25">
                  <c:v>44780.523094826392</c:v>
                </c:pt>
                <c:pt idx="26">
                  <c:v>44780.523106412038</c:v>
                </c:pt>
                <c:pt idx="27">
                  <c:v>44780.523106423614</c:v>
                </c:pt>
                <c:pt idx="28">
                  <c:v>44780.523118032404</c:v>
                </c:pt>
                <c:pt idx="29">
                  <c:v>44780.523118043981</c:v>
                </c:pt>
                <c:pt idx="30">
                  <c:v>44780.523129641202</c:v>
                </c:pt>
                <c:pt idx="31">
                  <c:v>44780.523129652778</c:v>
                </c:pt>
              </c:numCache>
            </c:numRef>
          </c:cat>
          <c:val>
            <c:numRef>
              <c:f>'Gráficas cálculo estatismo'!$H$10:$H$41</c:f>
              <c:numCache>
                <c:formatCode>General</c:formatCode>
                <c:ptCount val="32"/>
                <c:pt idx="0">
                  <c:v>9.0338309999999993</c:v>
                </c:pt>
                <c:pt idx="1">
                  <c:v>9.0338309999999993</c:v>
                </c:pt>
                <c:pt idx="2">
                  <c:v>9.0338309999999993</c:v>
                </c:pt>
                <c:pt idx="3">
                  <c:v>9.0338309999999993</c:v>
                </c:pt>
                <c:pt idx="4">
                  <c:v>9.0338309999999993</c:v>
                </c:pt>
                <c:pt idx="5">
                  <c:v>9.0338309999999993</c:v>
                </c:pt>
                <c:pt idx="6">
                  <c:v>9.0338309999999993</c:v>
                </c:pt>
                <c:pt idx="7">
                  <c:v>9.0338309999999993</c:v>
                </c:pt>
                <c:pt idx="8">
                  <c:v>9.0338309999999993</c:v>
                </c:pt>
                <c:pt idx="9">
                  <c:v>9.0338309999999993</c:v>
                </c:pt>
                <c:pt idx="10">
                  <c:v>9.0338309999999993</c:v>
                </c:pt>
                <c:pt idx="11">
                  <c:v>9.0338309999999993</c:v>
                </c:pt>
                <c:pt idx="12">
                  <c:v>9.0338309999999993</c:v>
                </c:pt>
                <c:pt idx="13">
                  <c:v>9.0338309999999993</c:v>
                </c:pt>
                <c:pt idx="14">
                  <c:v>9.0338309999999993</c:v>
                </c:pt>
                <c:pt idx="15">
                  <c:v>9.0338309999999993</c:v>
                </c:pt>
                <c:pt idx="16">
                  <c:v>9.0338309999999993</c:v>
                </c:pt>
                <c:pt idx="17">
                  <c:v>9.0338309999999993</c:v>
                </c:pt>
                <c:pt idx="18">
                  <c:v>9.0338309999999993</c:v>
                </c:pt>
                <c:pt idx="19">
                  <c:v>9.0338309999999993</c:v>
                </c:pt>
                <c:pt idx="20">
                  <c:v>9.0338309999999993</c:v>
                </c:pt>
                <c:pt idx="21">
                  <c:v>9.0338309999999993</c:v>
                </c:pt>
                <c:pt idx="22">
                  <c:v>9.0338309999999993</c:v>
                </c:pt>
                <c:pt idx="23">
                  <c:v>9.0338309999999993</c:v>
                </c:pt>
                <c:pt idx="24">
                  <c:v>9.0338309999999993</c:v>
                </c:pt>
                <c:pt idx="25">
                  <c:v>9.0338309999999993</c:v>
                </c:pt>
                <c:pt idx="26">
                  <c:v>9.0338309999999993</c:v>
                </c:pt>
                <c:pt idx="27">
                  <c:v>9.0338309999999993</c:v>
                </c:pt>
                <c:pt idx="28">
                  <c:v>9.0338309999999993</c:v>
                </c:pt>
                <c:pt idx="29">
                  <c:v>9.0338309999999993</c:v>
                </c:pt>
                <c:pt idx="30">
                  <c:v>9.0338309999999993</c:v>
                </c:pt>
                <c:pt idx="31">
                  <c:v>9.0338309999999993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B9B-B0F3-C5D353482FEA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estatismo'!$E$10:$E$41</c:f>
              <c:numCache>
                <c:formatCode>h:mm:ss.000</c:formatCode>
                <c:ptCount val="32"/>
                <c:pt idx="0">
                  <c:v>44780.52295392361</c:v>
                </c:pt>
                <c:pt idx="1">
                  <c:v>44780.522953935186</c:v>
                </c:pt>
                <c:pt idx="2">
                  <c:v>44780.522965543983</c:v>
                </c:pt>
                <c:pt idx="3">
                  <c:v>44780.522965555552</c:v>
                </c:pt>
                <c:pt idx="4">
                  <c:v>44780.522977152781</c:v>
                </c:pt>
                <c:pt idx="5">
                  <c:v>44780.52297716435</c:v>
                </c:pt>
                <c:pt idx="6">
                  <c:v>44780.522988773148</c:v>
                </c:pt>
                <c:pt idx="7">
                  <c:v>44780.522988784724</c:v>
                </c:pt>
                <c:pt idx="8">
                  <c:v>44780.523000381945</c:v>
                </c:pt>
                <c:pt idx="9">
                  <c:v>44780.523000393521</c:v>
                </c:pt>
                <c:pt idx="10">
                  <c:v>44780.523011990743</c:v>
                </c:pt>
                <c:pt idx="11">
                  <c:v>44780.523012002312</c:v>
                </c:pt>
                <c:pt idx="12">
                  <c:v>44780.523023611109</c:v>
                </c:pt>
                <c:pt idx="13">
                  <c:v>44780.523023622685</c:v>
                </c:pt>
                <c:pt idx="14">
                  <c:v>44780.523035219907</c:v>
                </c:pt>
                <c:pt idx="15">
                  <c:v>44780.523035231483</c:v>
                </c:pt>
                <c:pt idx="16">
                  <c:v>44780.523046840281</c:v>
                </c:pt>
                <c:pt idx="17">
                  <c:v>44780.523046851849</c:v>
                </c:pt>
                <c:pt idx="18">
                  <c:v>44780.523058449071</c:v>
                </c:pt>
                <c:pt idx="19">
                  <c:v>44780.523058460647</c:v>
                </c:pt>
                <c:pt idx="20">
                  <c:v>44780.523070069445</c:v>
                </c:pt>
                <c:pt idx="21">
                  <c:v>44780.523070081021</c:v>
                </c:pt>
                <c:pt idx="22">
                  <c:v>44780.523081689818</c:v>
                </c:pt>
                <c:pt idx="23">
                  <c:v>44780.523081701387</c:v>
                </c:pt>
                <c:pt idx="24">
                  <c:v>44780.523094814816</c:v>
                </c:pt>
                <c:pt idx="25">
                  <c:v>44780.523094826392</c:v>
                </c:pt>
                <c:pt idx="26">
                  <c:v>44780.523106412038</c:v>
                </c:pt>
                <c:pt idx="27">
                  <c:v>44780.523106423614</c:v>
                </c:pt>
                <c:pt idx="28">
                  <c:v>44780.523118032404</c:v>
                </c:pt>
                <c:pt idx="29">
                  <c:v>44780.523118043981</c:v>
                </c:pt>
                <c:pt idx="30">
                  <c:v>44780.523129641202</c:v>
                </c:pt>
                <c:pt idx="31">
                  <c:v>44780.523129652778</c:v>
                </c:pt>
              </c:numCache>
            </c:numRef>
          </c:cat>
          <c:val>
            <c:numRef>
              <c:f>'Gráficas cálculo estatismo'!$I$10:$I$41</c:f>
              <c:numCache>
                <c:formatCode>General</c:formatCode>
                <c:ptCount val="32"/>
                <c:pt idx="0">
                  <c:v>8.9661690000000007</c:v>
                </c:pt>
                <c:pt idx="1">
                  <c:v>8.9661690000000007</c:v>
                </c:pt>
                <c:pt idx="2">
                  <c:v>8.9661690000000007</c:v>
                </c:pt>
                <c:pt idx="3">
                  <c:v>8.9661690000000007</c:v>
                </c:pt>
                <c:pt idx="4">
                  <c:v>8.9661690000000007</c:v>
                </c:pt>
                <c:pt idx="5">
                  <c:v>8.9661690000000007</c:v>
                </c:pt>
                <c:pt idx="6">
                  <c:v>8.9661690000000007</c:v>
                </c:pt>
                <c:pt idx="7">
                  <c:v>8.9661690000000007</c:v>
                </c:pt>
                <c:pt idx="8">
                  <c:v>8.9661690000000007</c:v>
                </c:pt>
                <c:pt idx="9">
                  <c:v>8.9661690000000007</c:v>
                </c:pt>
                <c:pt idx="10">
                  <c:v>8.9661690000000007</c:v>
                </c:pt>
                <c:pt idx="11">
                  <c:v>8.9661690000000007</c:v>
                </c:pt>
                <c:pt idx="12">
                  <c:v>8.9661690000000007</c:v>
                </c:pt>
                <c:pt idx="13">
                  <c:v>8.9661690000000007</c:v>
                </c:pt>
                <c:pt idx="14">
                  <c:v>8.9661690000000007</c:v>
                </c:pt>
                <c:pt idx="15">
                  <c:v>8.9661690000000007</c:v>
                </c:pt>
                <c:pt idx="16">
                  <c:v>8.9661690000000007</c:v>
                </c:pt>
                <c:pt idx="17">
                  <c:v>8.9661690000000007</c:v>
                </c:pt>
                <c:pt idx="18">
                  <c:v>8.9661690000000007</c:v>
                </c:pt>
                <c:pt idx="19">
                  <c:v>8.9661690000000007</c:v>
                </c:pt>
                <c:pt idx="20">
                  <c:v>8.9661690000000007</c:v>
                </c:pt>
                <c:pt idx="21">
                  <c:v>8.9661690000000007</c:v>
                </c:pt>
                <c:pt idx="22">
                  <c:v>8.9661690000000007</c:v>
                </c:pt>
                <c:pt idx="23">
                  <c:v>8.9661690000000007</c:v>
                </c:pt>
                <c:pt idx="24">
                  <c:v>8.9661690000000007</c:v>
                </c:pt>
                <c:pt idx="25">
                  <c:v>8.9661690000000007</c:v>
                </c:pt>
                <c:pt idx="26">
                  <c:v>8.9661690000000007</c:v>
                </c:pt>
                <c:pt idx="27">
                  <c:v>8.9661690000000007</c:v>
                </c:pt>
                <c:pt idx="28">
                  <c:v>8.9661690000000007</c:v>
                </c:pt>
                <c:pt idx="29">
                  <c:v>8.9661690000000007</c:v>
                </c:pt>
                <c:pt idx="30">
                  <c:v>8.9661690000000007</c:v>
                </c:pt>
                <c:pt idx="31">
                  <c:v>8.9661690000000007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B9B-B0F3-C5D353482FEA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estatismo'!$E$10:$E$41</c:f>
              <c:numCache>
                <c:formatCode>h:mm:ss.000</c:formatCode>
                <c:ptCount val="32"/>
                <c:pt idx="0">
                  <c:v>44780.52295392361</c:v>
                </c:pt>
                <c:pt idx="1">
                  <c:v>44780.522953935186</c:v>
                </c:pt>
                <c:pt idx="2">
                  <c:v>44780.522965543983</c:v>
                </c:pt>
                <c:pt idx="3">
                  <c:v>44780.522965555552</c:v>
                </c:pt>
                <c:pt idx="4">
                  <c:v>44780.522977152781</c:v>
                </c:pt>
                <c:pt idx="5">
                  <c:v>44780.52297716435</c:v>
                </c:pt>
                <c:pt idx="6">
                  <c:v>44780.522988773148</c:v>
                </c:pt>
                <c:pt idx="7">
                  <c:v>44780.522988784724</c:v>
                </c:pt>
                <c:pt idx="8">
                  <c:v>44780.523000381945</c:v>
                </c:pt>
                <c:pt idx="9">
                  <c:v>44780.523000393521</c:v>
                </c:pt>
                <c:pt idx="10">
                  <c:v>44780.523011990743</c:v>
                </c:pt>
                <c:pt idx="11">
                  <c:v>44780.523012002312</c:v>
                </c:pt>
                <c:pt idx="12">
                  <c:v>44780.523023611109</c:v>
                </c:pt>
                <c:pt idx="13">
                  <c:v>44780.523023622685</c:v>
                </c:pt>
                <c:pt idx="14">
                  <c:v>44780.523035219907</c:v>
                </c:pt>
                <c:pt idx="15">
                  <c:v>44780.523035231483</c:v>
                </c:pt>
                <c:pt idx="16">
                  <c:v>44780.523046840281</c:v>
                </c:pt>
                <c:pt idx="17">
                  <c:v>44780.523046851849</c:v>
                </c:pt>
                <c:pt idx="18">
                  <c:v>44780.523058449071</c:v>
                </c:pt>
                <c:pt idx="19">
                  <c:v>44780.523058460647</c:v>
                </c:pt>
                <c:pt idx="20">
                  <c:v>44780.523070069445</c:v>
                </c:pt>
                <c:pt idx="21">
                  <c:v>44780.523070081021</c:v>
                </c:pt>
                <c:pt idx="22">
                  <c:v>44780.523081689818</c:v>
                </c:pt>
                <c:pt idx="23">
                  <c:v>44780.523081701387</c:v>
                </c:pt>
                <c:pt idx="24">
                  <c:v>44780.523094814816</c:v>
                </c:pt>
                <c:pt idx="25">
                  <c:v>44780.523094826392</c:v>
                </c:pt>
                <c:pt idx="26">
                  <c:v>44780.523106412038</c:v>
                </c:pt>
                <c:pt idx="27">
                  <c:v>44780.523106423614</c:v>
                </c:pt>
                <c:pt idx="28">
                  <c:v>44780.523118032404</c:v>
                </c:pt>
                <c:pt idx="29">
                  <c:v>44780.523118043981</c:v>
                </c:pt>
                <c:pt idx="30">
                  <c:v>44780.523129641202</c:v>
                </c:pt>
                <c:pt idx="31">
                  <c:v>44780.523129652778</c:v>
                </c:pt>
              </c:numCache>
            </c:numRef>
          </c:cat>
          <c:val>
            <c:numRef>
              <c:f>'Gráficas cálculo estatismo'!$J$10:$J$41</c:f>
              <c:numCache>
                <c:formatCode>General</c:formatCode>
                <c:ptCount val="32"/>
                <c:pt idx="0">
                  <c:v>7.9061310000000002</c:v>
                </c:pt>
                <c:pt idx="1">
                  <c:v>7.9061310000000002</c:v>
                </c:pt>
                <c:pt idx="2">
                  <c:v>7.9061310000000002</c:v>
                </c:pt>
                <c:pt idx="3">
                  <c:v>7.9061310000000002</c:v>
                </c:pt>
                <c:pt idx="4">
                  <c:v>7.9061310000000002</c:v>
                </c:pt>
                <c:pt idx="5">
                  <c:v>7.9061310000000002</c:v>
                </c:pt>
                <c:pt idx="6">
                  <c:v>7.9061310000000002</c:v>
                </c:pt>
                <c:pt idx="7">
                  <c:v>7.9061310000000002</c:v>
                </c:pt>
                <c:pt idx="8">
                  <c:v>7.9061310000000002</c:v>
                </c:pt>
                <c:pt idx="9">
                  <c:v>7.9061310000000002</c:v>
                </c:pt>
                <c:pt idx="10">
                  <c:v>7.9061310000000002</c:v>
                </c:pt>
                <c:pt idx="11">
                  <c:v>7.9061310000000002</c:v>
                </c:pt>
                <c:pt idx="12">
                  <c:v>7.9061310000000002</c:v>
                </c:pt>
                <c:pt idx="13">
                  <c:v>7.9061310000000002</c:v>
                </c:pt>
                <c:pt idx="14">
                  <c:v>7.9061310000000002</c:v>
                </c:pt>
                <c:pt idx="15">
                  <c:v>7.9061310000000002</c:v>
                </c:pt>
                <c:pt idx="16">
                  <c:v>7.9061310000000002</c:v>
                </c:pt>
                <c:pt idx="17">
                  <c:v>7.9061310000000002</c:v>
                </c:pt>
                <c:pt idx="18">
                  <c:v>7.9061310000000002</c:v>
                </c:pt>
                <c:pt idx="19">
                  <c:v>7.9061310000000002</c:v>
                </c:pt>
                <c:pt idx="20">
                  <c:v>7.9061310000000002</c:v>
                </c:pt>
                <c:pt idx="21">
                  <c:v>7.9061310000000002</c:v>
                </c:pt>
                <c:pt idx="22">
                  <c:v>7.9061310000000002</c:v>
                </c:pt>
                <c:pt idx="23">
                  <c:v>7.9061310000000002</c:v>
                </c:pt>
                <c:pt idx="24">
                  <c:v>7.9061310000000002</c:v>
                </c:pt>
                <c:pt idx="25">
                  <c:v>7.9061310000000002</c:v>
                </c:pt>
                <c:pt idx="26">
                  <c:v>7.9061310000000002</c:v>
                </c:pt>
                <c:pt idx="27">
                  <c:v>7.9061310000000002</c:v>
                </c:pt>
                <c:pt idx="28">
                  <c:v>7.9061310000000002</c:v>
                </c:pt>
                <c:pt idx="29">
                  <c:v>7.9061310000000002</c:v>
                </c:pt>
                <c:pt idx="30">
                  <c:v>7.9061310000000002</c:v>
                </c:pt>
                <c:pt idx="31">
                  <c:v>7.9061310000000002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3-4B9B-B0F3-C5D353482FEA}"/>
            </c:ext>
          </c:extLst>
        </c:ser>
        <c:ser>
          <c:idx val="4"/>
          <c:order val="4"/>
          <c:tx>
            <c:strRef>
              <c:f>'Gráficas cálculo estatismo'!$K$10:$K$41</c:f>
              <c:strCache>
                <c:ptCount val="32"/>
                <c:pt idx="0">
                  <c:v>7,838469</c:v>
                </c:pt>
                <c:pt idx="1">
                  <c:v>7,838469</c:v>
                </c:pt>
                <c:pt idx="2">
                  <c:v>7,838469</c:v>
                </c:pt>
                <c:pt idx="3">
                  <c:v>7,838469</c:v>
                </c:pt>
                <c:pt idx="4">
                  <c:v>7,838469</c:v>
                </c:pt>
                <c:pt idx="5">
                  <c:v>7,838469</c:v>
                </c:pt>
                <c:pt idx="6">
                  <c:v>7,838469</c:v>
                </c:pt>
                <c:pt idx="7">
                  <c:v>7,838469</c:v>
                </c:pt>
                <c:pt idx="8">
                  <c:v>7,838469</c:v>
                </c:pt>
                <c:pt idx="9">
                  <c:v>7,838469</c:v>
                </c:pt>
                <c:pt idx="10">
                  <c:v>7,838469</c:v>
                </c:pt>
                <c:pt idx="11">
                  <c:v>7,838469</c:v>
                </c:pt>
                <c:pt idx="12">
                  <c:v>7,838469</c:v>
                </c:pt>
                <c:pt idx="13">
                  <c:v>7,838469</c:v>
                </c:pt>
                <c:pt idx="14">
                  <c:v>7,838469</c:v>
                </c:pt>
                <c:pt idx="15">
                  <c:v>7,838469</c:v>
                </c:pt>
                <c:pt idx="16">
                  <c:v>7,838469</c:v>
                </c:pt>
                <c:pt idx="17">
                  <c:v>7,838469</c:v>
                </c:pt>
                <c:pt idx="18">
                  <c:v>7,838469</c:v>
                </c:pt>
                <c:pt idx="19">
                  <c:v>7,838469</c:v>
                </c:pt>
                <c:pt idx="20">
                  <c:v>7,838469</c:v>
                </c:pt>
                <c:pt idx="21">
                  <c:v>7,838469</c:v>
                </c:pt>
                <c:pt idx="22">
                  <c:v>7,838469</c:v>
                </c:pt>
                <c:pt idx="23">
                  <c:v>7,838469</c:v>
                </c:pt>
                <c:pt idx="24">
                  <c:v>7,838469</c:v>
                </c:pt>
                <c:pt idx="25">
                  <c:v>7,838469</c:v>
                </c:pt>
                <c:pt idx="26">
                  <c:v>7,838469</c:v>
                </c:pt>
                <c:pt idx="27">
                  <c:v>7,838469</c:v>
                </c:pt>
                <c:pt idx="28">
                  <c:v>7,838469</c:v>
                </c:pt>
                <c:pt idx="29">
                  <c:v>7,838469</c:v>
                </c:pt>
                <c:pt idx="30">
                  <c:v>7,838469</c:v>
                </c:pt>
                <c:pt idx="31">
                  <c:v>7,838469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estatismo'!$E$10:$E$41</c:f>
              <c:numCache>
                <c:formatCode>h:mm:ss.000</c:formatCode>
                <c:ptCount val="32"/>
                <c:pt idx="0">
                  <c:v>44780.52295392361</c:v>
                </c:pt>
                <c:pt idx="1">
                  <c:v>44780.522953935186</c:v>
                </c:pt>
                <c:pt idx="2">
                  <c:v>44780.522965543983</c:v>
                </c:pt>
                <c:pt idx="3">
                  <c:v>44780.522965555552</c:v>
                </c:pt>
                <c:pt idx="4">
                  <c:v>44780.522977152781</c:v>
                </c:pt>
                <c:pt idx="5">
                  <c:v>44780.52297716435</c:v>
                </c:pt>
                <c:pt idx="6">
                  <c:v>44780.522988773148</c:v>
                </c:pt>
                <c:pt idx="7">
                  <c:v>44780.522988784724</c:v>
                </c:pt>
                <c:pt idx="8">
                  <c:v>44780.523000381945</c:v>
                </c:pt>
                <c:pt idx="9">
                  <c:v>44780.523000393521</c:v>
                </c:pt>
                <c:pt idx="10">
                  <c:v>44780.523011990743</c:v>
                </c:pt>
                <c:pt idx="11">
                  <c:v>44780.523012002312</c:v>
                </c:pt>
                <c:pt idx="12">
                  <c:v>44780.523023611109</c:v>
                </c:pt>
                <c:pt idx="13">
                  <c:v>44780.523023622685</c:v>
                </c:pt>
                <c:pt idx="14">
                  <c:v>44780.523035219907</c:v>
                </c:pt>
                <c:pt idx="15">
                  <c:v>44780.523035231483</c:v>
                </c:pt>
                <c:pt idx="16">
                  <c:v>44780.523046840281</c:v>
                </c:pt>
                <c:pt idx="17">
                  <c:v>44780.523046851849</c:v>
                </c:pt>
                <c:pt idx="18">
                  <c:v>44780.523058449071</c:v>
                </c:pt>
                <c:pt idx="19">
                  <c:v>44780.523058460647</c:v>
                </c:pt>
                <c:pt idx="20">
                  <c:v>44780.523070069445</c:v>
                </c:pt>
                <c:pt idx="21">
                  <c:v>44780.523070081021</c:v>
                </c:pt>
                <c:pt idx="22">
                  <c:v>44780.523081689818</c:v>
                </c:pt>
                <c:pt idx="23">
                  <c:v>44780.523081701387</c:v>
                </c:pt>
                <c:pt idx="24">
                  <c:v>44780.523094814816</c:v>
                </c:pt>
                <c:pt idx="25">
                  <c:v>44780.523094826392</c:v>
                </c:pt>
                <c:pt idx="26">
                  <c:v>44780.523106412038</c:v>
                </c:pt>
                <c:pt idx="27">
                  <c:v>44780.523106423614</c:v>
                </c:pt>
                <c:pt idx="28">
                  <c:v>44780.523118032404</c:v>
                </c:pt>
                <c:pt idx="29">
                  <c:v>44780.523118043981</c:v>
                </c:pt>
                <c:pt idx="30">
                  <c:v>44780.523129641202</c:v>
                </c:pt>
                <c:pt idx="31">
                  <c:v>44780.523129652778</c:v>
                </c:pt>
              </c:numCache>
            </c:numRef>
          </c:cat>
          <c:val>
            <c:numRef>
              <c:f>'Gráficas cálculo estatismo'!$K$10:$K$42</c:f>
              <c:numCache>
                <c:formatCode>General</c:formatCode>
                <c:ptCount val="33"/>
                <c:pt idx="0">
                  <c:v>7.8384689999999999</c:v>
                </c:pt>
                <c:pt idx="1">
                  <c:v>7.8384689999999999</c:v>
                </c:pt>
                <c:pt idx="2">
                  <c:v>7.8384689999999999</c:v>
                </c:pt>
                <c:pt idx="3">
                  <c:v>7.8384689999999999</c:v>
                </c:pt>
                <c:pt idx="4">
                  <c:v>7.8384689999999999</c:v>
                </c:pt>
                <c:pt idx="5">
                  <c:v>7.8384689999999999</c:v>
                </c:pt>
                <c:pt idx="6">
                  <c:v>7.8384689999999999</c:v>
                </c:pt>
                <c:pt idx="7">
                  <c:v>7.8384689999999999</c:v>
                </c:pt>
                <c:pt idx="8">
                  <c:v>7.8384689999999999</c:v>
                </c:pt>
                <c:pt idx="9">
                  <c:v>7.8384689999999999</c:v>
                </c:pt>
                <c:pt idx="10">
                  <c:v>7.8384689999999999</c:v>
                </c:pt>
                <c:pt idx="11">
                  <c:v>7.8384689999999999</c:v>
                </c:pt>
                <c:pt idx="12">
                  <c:v>7.8384689999999999</c:v>
                </c:pt>
                <c:pt idx="13">
                  <c:v>7.8384689999999999</c:v>
                </c:pt>
                <c:pt idx="14">
                  <c:v>7.8384689999999999</c:v>
                </c:pt>
                <c:pt idx="15">
                  <c:v>7.8384689999999999</c:v>
                </c:pt>
                <c:pt idx="16">
                  <c:v>7.8384689999999999</c:v>
                </c:pt>
                <c:pt idx="17">
                  <c:v>7.8384689999999999</c:v>
                </c:pt>
                <c:pt idx="18">
                  <c:v>7.8384689999999999</c:v>
                </c:pt>
                <c:pt idx="19">
                  <c:v>7.8384689999999999</c:v>
                </c:pt>
                <c:pt idx="20">
                  <c:v>7.8384689999999999</c:v>
                </c:pt>
                <c:pt idx="21">
                  <c:v>7.8384689999999999</c:v>
                </c:pt>
                <c:pt idx="22">
                  <c:v>7.8384689999999999</c:v>
                </c:pt>
                <c:pt idx="23">
                  <c:v>7.8384689999999999</c:v>
                </c:pt>
                <c:pt idx="24">
                  <c:v>7.8384689999999999</c:v>
                </c:pt>
                <c:pt idx="25">
                  <c:v>7.8384689999999999</c:v>
                </c:pt>
                <c:pt idx="26">
                  <c:v>7.8384689999999999</c:v>
                </c:pt>
                <c:pt idx="27">
                  <c:v>7.8384689999999999</c:v>
                </c:pt>
                <c:pt idx="28">
                  <c:v>7.8384689999999999</c:v>
                </c:pt>
                <c:pt idx="29">
                  <c:v>7.8384689999999999</c:v>
                </c:pt>
                <c:pt idx="30">
                  <c:v>7.8384689999999999</c:v>
                </c:pt>
                <c:pt idx="31">
                  <c:v>7.8384689999999999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3-4B9B-B0F3-C5D353482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ax val="9.5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estatismo'!$F$317:$F$347</c:f>
              <c:numCache>
                <c:formatCode>General</c:formatCode>
                <c:ptCount val="31"/>
                <c:pt idx="0">
                  <c:v>59.200000762939453</c:v>
                </c:pt>
                <c:pt idx="1">
                  <c:v>59.200000762939453</c:v>
                </c:pt>
                <c:pt idx="2">
                  <c:v>59.200000762939453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</c:numCache>
            </c:numRef>
          </c:cat>
          <c:val>
            <c:numRef>
              <c:f>'Gráficas cálculo estatismo'!$G$317:$G$347</c:f>
              <c:numCache>
                <c:formatCode>General</c:formatCode>
                <c:ptCount val="31"/>
                <c:pt idx="0">
                  <c:v>14.117959976196289</c:v>
                </c:pt>
                <c:pt idx="1">
                  <c:v>14.099180221557617</c:v>
                </c:pt>
                <c:pt idx="2">
                  <c:v>14.099180221557617</c:v>
                </c:pt>
                <c:pt idx="3">
                  <c:v>14.095020294189453</c:v>
                </c:pt>
                <c:pt idx="4">
                  <c:v>14.095020294189453</c:v>
                </c:pt>
                <c:pt idx="5">
                  <c:v>14.095020294189453</c:v>
                </c:pt>
                <c:pt idx="6">
                  <c:v>14.095020294189453</c:v>
                </c:pt>
                <c:pt idx="7">
                  <c:v>14.680279731750488</c:v>
                </c:pt>
                <c:pt idx="8">
                  <c:v>14.680279731750488</c:v>
                </c:pt>
                <c:pt idx="9">
                  <c:v>15.055780410766602</c:v>
                </c:pt>
                <c:pt idx="10">
                  <c:v>15.055780410766602</c:v>
                </c:pt>
                <c:pt idx="11">
                  <c:v>15.251150131225586</c:v>
                </c:pt>
                <c:pt idx="12">
                  <c:v>15.251150131225586</c:v>
                </c:pt>
                <c:pt idx="13">
                  <c:v>15.251150131225586</c:v>
                </c:pt>
                <c:pt idx="14">
                  <c:v>15.251150131225586</c:v>
                </c:pt>
                <c:pt idx="15">
                  <c:v>15.426039695739746</c:v>
                </c:pt>
                <c:pt idx="16">
                  <c:v>15.426039695739746</c:v>
                </c:pt>
                <c:pt idx="17">
                  <c:v>15.484749794006348</c:v>
                </c:pt>
                <c:pt idx="18">
                  <c:v>15.484749794006348</c:v>
                </c:pt>
                <c:pt idx="19">
                  <c:v>15.468159675598145</c:v>
                </c:pt>
                <c:pt idx="20">
                  <c:v>15.468159675598145</c:v>
                </c:pt>
                <c:pt idx="21">
                  <c:v>15.468159675598145</c:v>
                </c:pt>
                <c:pt idx="22">
                  <c:v>15.468159675598145</c:v>
                </c:pt>
                <c:pt idx="23">
                  <c:v>15.44180965423584</c:v>
                </c:pt>
                <c:pt idx="24">
                  <c:v>15.44180965423584</c:v>
                </c:pt>
                <c:pt idx="25">
                  <c:v>15.442629814147949</c:v>
                </c:pt>
                <c:pt idx="26">
                  <c:v>15.442629814147949</c:v>
                </c:pt>
                <c:pt idx="27">
                  <c:v>15.439579963684082</c:v>
                </c:pt>
                <c:pt idx="28">
                  <c:v>15.439579963684082</c:v>
                </c:pt>
                <c:pt idx="29">
                  <c:v>15.439579963684082</c:v>
                </c:pt>
                <c:pt idx="30">
                  <c:v>15.439579963684082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3-4ADF-B33D-975783775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estatismo'!$E$317:$E$347</c:f>
              <c:numCache>
                <c:formatCode>h:mm:ss.000</c:formatCode>
                <c:ptCount val="31"/>
                <c:pt idx="0">
                  <c:v>44780.549465266202</c:v>
                </c:pt>
                <c:pt idx="1">
                  <c:v>44780.549465324075</c:v>
                </c:pt>
                <c:pt idx="2">
                  <c:v>44780.549476863423</c:v>
                </c:pt>
                <c:pt idx="3">
                  <c:v>44780.549476921296</c:v>
                </c:pt>
                <c:pt idx="4">
                  <c:v>44780.549488460645</c:v>
                </c:pt>
                <c:pt idx="5">
                  <c:v>44780.549488530094</c:v>
                </c:pt>
                <c:pt idx="6">
                  <c:v>44780.549500069443</c:v>
                </c:pt>
                <c:pt idx="7">
                  <c:v>44780.549500138892</c:v>
                </c:pt>
                <c:pt idx="8">
                  <c:v>44780.549511666664</c:v>
                </c:pt>
                <c:pt idx="9">
                  <c:v>44780.549511736113</c:v>
                </c:pt>
                <c:pt idx="10">
                  <c:v>44780.549523287038</c:v>
                </c:pt>
                <c:pt idx="11">
                  <c:v>44780.54952335648</c:v>
                </c:pt>
                <c:pt idx="12">
                  <c:v>44780.549534872684</c:v>
                </c:pt>
                <c:pt idx="13">
                  <c:v>44780.549534976853</c:v>
                </c:pt>
                <c:pt idx="14">
                  <c:v>44780.549546469905</c:v>
                </c:pt>
                <c:pt idx="15">
                  <c:v>44780.549546608796</c:v>
                </c:pt>
                <c:pt idx="16">
                  <c:v>44780.549558078703</c:v>
                </c:pt>
                <c:pt idx="17">
                  <c:v>44780.549558217594</c:v>
                </c:pt>
                <c:pt idx="18">
                  <c:v>44780.549569675924</c:v>
                </c:pt>
                <c:pt idx="19">
                  <c:v>44780.549569814815</c:v>
                </c:pt>
                <c:pt idx="20">
                  <c:v>44780.549581284722</c:v>
                </c:pt>
                <c:pt idx="21">
                  <c:v>44780.549581423613</c:v>
                </c:pt>
                <c:pt idx="22">
                  <c:v>44780.549592881944</c:v>
                </c:pt>
                <c:pt idx="23">
                  <c:v>44780.549593020834</c:v>
                </c:pt>
                <c:pt idx="24">
                  <c:v>44780.549604490741</c:v>
                </c:pt>
                <c:pt idx="25">
                  <c:v>44780.549604629632</c:v>
                </c:pt>
                <c:pt idx="26">
                  <c:v>44780.549616087963</c:v>
                </c:pt>
                <c:pt idx="27">
                  <c:v>44780.549616226854</c:v>
                </c:pt>
                <c:pt idx="28">
                  <c:v>44780.549627696761</c:v>
                </c:pt>
                <c:pt idx="29">
                  <c:v>44780.549627835651</c:v>
                </c:pt>
                <c:pt idx="30">
                  <c:v>44780.549639305558</c:v>
                </c:pt>
              </c:numCache>
            </c:numRef>
          </c:cat>
          <c:val>
            <c:numRef>
              <c:f>'Gráficas cálculo estatismo'!$G$317:$G$347</c:f>
              <c:numCache>
                <c:formatCode>General</c:formatCode>
                <c:ptCount val="31"/>
                <c:pt idx="0">
                  <c:v>14.117959976196289</c:v>
                </c:pt>
                <c:pt idx="1">
                  <c:v>14.099180221557617</c:v>
                </c:pt>
                <c:pt idx="2">
                  <c:v>14.099180221557617</c:v>
                </c:pt>
                <c:pt idx="3">
                  <c:v>14.095020294189453</c:v>
                </c:pt>
                <c:pt idx="4">
                  <c:v>14.095020294189453</c:v>
                </c:pt>
                <c:pt idx="5">
                  <c:v>14.095020294189453</c:v>
                </c:pt>
                <c:pt idx="6">
                  <c:v>14.095020294189453</c:v>
                </c:pt>
                <c:pt idx="7">
                  <c:v>14.680279731750488</c:v>
                </c:pt>
                <c:pt idx="8">
                  <c:v>14.680279731750488</c:v>
                </c:pt>
                <c:pt idx="9">
                  <c:v>15.055780410766602</c:v>
                </c:pt>
                <c:pt idx="10">
                  <c:v>15.055780410766602</c:v>
                </c:pt>
                <c:pt idx="11">
                  <c:v>15.251150131225586</c:v>
                </c:pt>
                <c:pt idx="12">
                  <c:v>15.251150131225586</c:v>
                </c:pt>
                <c:pt idx="13">
                  <c:v>15.251150131225586</c:v>
                </c:pt>
                <c:pt idx="14">
                  <c:v>15.251150131225586</c:v>
                </c:pt>
                <c:pt idx="15">
                  <c:v>15.426039695739746</c:v>
                </c:pt>
                <c:pt idx="16">
                  <c:v>15.426039695739746</c:v>
                </c:pt>
                <c:pt idx="17">
                  <c:v>15.484749794006348</c:v>
                </c:pt>
                <c:pt idx="18">
                  <c:v>15.484749794006348</c:v>
                </c:pt>
                <c:pt idx="19">
                  <c:v>15.468159675598145</c:v>
                </c:pt>
                <c:pt idx="20">
                  <c:v>15.468159675598145</c:v>
                </c:pt>
                <c:pt idx="21">
                  <c:v>15.468159675598145</c:v>
                </c:pt>
                <c:pt idx="22">
                  <c:v>15.468159675598145</c:v>
                </c:pt>
                <c:pt idx="23">
                  <c:v>15.44180965423584</c:v>
                </c:pt>
                <c:pt idx="24">
                  <c:v>15.44180965423584</c:v>
                </c:pt>
                <c:pt idx="25">
                  <c:v>15.442629814147949</c:v>
                </c:pt>
                <c:pt idx="26">
                  <c:v>15.442629814147949</c:v>
                </c:pt>
                <c:pt idx="27">
                  <c:v>15.439579963684082</c:v>
                </c:pt>
                <c:pt idx="28">
                  <c:v>15.439579963684082</c:v>
                </c:pt>
                <c:pt idx="29">
                  <c:v>15.439579963684082</c:v>
                </c:pt>
                <c:pt idx="30">
                  <c:v>15.439579963684082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F-4370-B98A-324AD2689515}"/>
            </c:ext>
          </c:extLst>
        </c:ser>
        <c:ser>
          <c:idx val="0"/>
          <c:order val="1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estatismo'!$E$317:$E$347</c:f>
              <c:numCache>
                <c:formatCode>h:mm:ss.000</c:formatCode>
                <c:ptCount val="31"/>
                <c:pt idx="0">
                  <c:v>44780.549465266202</c:v>
                </c:pt>
                <c:pt idx="1">
                  <c:v>44780.549465324075</c:v>
                </c:pt>
                <c:pt idx="2">
                  <c:v>44780.549476863423</c:v>
                </c:pt>
                <c:pt idx="3">
                  <c:v>44780.549476921296</c:v>
                </c:pt>
                <c:pt idx="4">
                  <c:v>44780.549488460645</c:v>
                </c:pt>
                <c:pt idx="5">
                  <c:v>44780.549488530094</c:v>
                </c:pt>
                <c:pt idx="6">
                  <c:v>44780.549500069443</c:v>
                </c:pt>
                <c:pt idx="7">
                  <c:v>44780.549500138892</c:v>
                </c:pt>
                <c:pt idx="8">
                  <c:v>44780.549511666664</c:v>
                </c:pt>
                <c:pt idx="9">
                  <c:v>44780.549511736113</c:v>
                </c:pt>
                <c:pt idx="10">
                  <c:v>44780.549523287038</c:v>
                </c:pt>
                <c:pt idx="11">
                  <c:v>44780.54952335648</c:v>
                </c:pt>
                <c:pt idx="12">
                  <c:v>44780.549534872684</c:v>
                </c:pt>
                <c:pt idx="13">
                  <c:v>44780.549534976853</c:v>
                </c:pt>
                <c:pt idx="14">
                  <c:v>44780.549546469905</c:v>
                </c:pt>
                <c:pt idx="15">
                  <c:v>44780.549546608796</c:v>
                </c:pt>
                <c:pt idx="16">
                  <c:v>44780.549558078703</c:v>
                </c:pt>
                <c:pt idx="17">
                  <c:v>44780.549558217594</c:v>
                </c:pt>
                <c:pt idx="18">
                  <c:v>44780.549569675924</c:v>
                </c:pt>
                <c:pt idx="19">
                  <c:v>44780.549569814815</c:v>
                </c:pt>
                <c:pt idx="20">
                  <c:v>44780.549581284722</c:v>
                </c:pt>
                <c:pt idx="21">
                  <c:v>44780.549581423613</c:v>
                </c:pt>
                <c:pt idx="22">
                  <c:v>44780.549592881944</c:v>
                </c:pt>
                <c:pt idx="23">
                  <c:v>44780.549593020834</c:v>
                </c:pt>
                <c:pt idx="24">
                  <c:v>44780.549604490741</c:v>
                </c:pt>
                <c:pt idx="25">
                  <c:v>44780.549604629632</c:v>
                </c:pt>
                <c:pt idx="26">
                  <c:v>44780.549616087963</c:v>
                </c:pt>
                <c:pt idx="27">
                  <c:v>44780.549616226854</c:v>
                </c:pt>
                <c:pt idx="28">
                  <c:v>44780.549627696761</c:v>
                </c:pt>
                <c:pt idx="29">
                  <c:v>44780.549627835651</c:v>
                </c:pt>
                <c:pt idx="30">
                  <c:v>44780.549639305558</c:v>
                </c:pt>
              </c:numCache>
            </c:numRef>
          </c:cat>
          <c:val>
            <c:numRef>
              <c:f>'Gráficas cálculo estatismo'!$H$317:$H$347</c:f>
              <c:numCache>
                <c:formatCode>General</c:formatCode>
                <c:ptCount val="31"/>
                <c:pt idx="0">
                  <c:v>14.146809999999999</c:v>
                </c:pt>
                <c:pt idx="1">
                  <c:v>14.146809999999999</c:v>
                </c:pt>
                <c:pt idx="2">
                  <c:v>14.146809999999999</c:v>
                </c:pt>
                <c:pt idx="3">
                  <c:v>14.146809999999999</c:v>
                </c:pt>
                <c:pt idx="4">
                  <c:v>14.146809999999999</c:v>
                </c:pt>
                <c:pt idx="5">
                  <c:v>14.146809999999999</c:v>
                </c:pt>
                <c:pt idx="6">
                  <c:v>14.146809999999999</c:v>
                </c:pt>
                <c:pt idx="7">
                  <c:v>14.146809999999999</c:v>
                </c:pt>
                <c:pt idx="8">
                  <c:v>14.146809999999999</c:v>
                </c:pt>
                <c:pt idx="9">
                  <c:v>14.146809999999999</c:v>
                </c:pt>
                <c:pt idx="10">
                  <c:v>14.146809999999999</c:v>
                </c:pt>
                <c:pt idx="11">
                  <c:v>14.146809999999999</c:v>
                </c:pt>
                <c:pt idx="12">
                  <c:v>14.146809999999999</c:v>
                </c:pt>
                <c:pt idx="13">
                  <c:v>14.146809999999999</c:v>
                </c:pt>
                <c:pt idx="14">
                  <c:v>14.146809999999999</c:v>
                </c:pt>
                <c:pt idx="15">
                  <c:v>14.146809999999999</c:v>
                </c:pt>
                <c:pt idx="16">
                  <c:v>14.146809999999999</c:v>
                </c:pt>
                <c:pt idx="17">
                  <c:v>14.146809999999999</c:v>
                </c:pt>
                <c:pt idx="18">
                  <c:v>14.146809999999999</c:v>
                </c:pt>
                <c:pt idx="19">
                  <c:v>14.146809999999999</c:v>
                </c:pt>
                <c:pt idx="20">
                  <c:v>14.146809999999999</c:v>
                </c:pt>
                <c:pt idx="21">
                  <c:v>14.146809999999999</c:v>
                </c:pt>
                <c:pt idx="22">
                  <c:v>14.146809999999999</c:v>
                </c:pt>
                <c:pt idx="23">
                  <c:v>14.146809999999999</c:v>
                </c:pt>
                <c:pt idx="24">
                  <c:v>14.146809999999999</c:v>
                </c:pt>
                <c:pt idx="25">
                  <c:v>14.146809999999999</c:v>
                </c:pt>
                <c:pt idx="26">
                  <c:v>14.146809999999999</c:v>
                </c:pt>
                <c:pt idx="27">
                  <c:v>14.146809999999999</c:v>
                </c:pt>
                <c:pt idx="28">
                  <c:v>14.146809999999999</c:v>
                </c:pt>
                <c:pt idx="29">
                  <c:v>14.146809999999999</c:v>
                </c:pt>
                <c:pt idx="30">
                  <c:v>14.146809999999999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7-4967-BA07-54F3E13EFB27}"/>
            </c:ext>
          </c:extLst>
        </c:ser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estatismo'!$E$317:$E$347</c:f>
              <c:numCache>
                <c:formatCode>h:mm:ss.000</c:formatCode>
                <c:ptCount val="31"/>
                <c:pt idx="0">
                  <c:v>44780.549465266202</c:v>
                </c:pt>
                <c:pt idx="1">
                  <c:v>44780.549465324075</c:v>
                </c:pt>
                <c:pt idx="2">
                  <c:v>44780.549476863423</c:v>
                </c:pt>
                <c:pt idx="3">
                  <c:v>44780.549476921296</c:v>
                </c:pt>
                <c:pt idx="4">
                  <c:v>44780.549488460645</c:v>
                </c:pt>
                <c:pt idx="5">
                  <c:v>44780.549488530094</c:v>
                </c:pt>
                <c:pt idx="6">
                  <c:v>44780.549500069443</c:v>
                </c:pt>
                <c:pt idx="7">
                  <c:v>44780.549500138892</c:v>
                </c:pt>
                <c:pt idx="8">
                  <c:v>44780.549511666664</c:v>
                </c:pt>
                <c:pt idx="9">
                  <c:v>44780.549511736113</c:v>
                </c:pt>
                <c:pt idx="10">
                  <c:v>44780.549523287038</c:v>
                </c:pt>
                <c:pt idx="11">
                  <c:v>44780.54952335648</c:v>
                </c:pt>
                <c:pt idx="12">
                  <c:v>44780.549534872684</c:v>
                </c:pt>
                <c:pt idx="13">
                  <c:v>44780.549534976853</c:v>
                </c:pt>
                <c:pt idx="14">
                  <c:v>44780.549546469905</c:v>
                </c:pt>
                <c:pt idx="15">
                  <c:v>44780.549546608796</c:v>
                </c:pt>
                <c:pt idx="16">
                  <c:v>44780.549558078703</c:v>
                </c:pt>
                <c:pt idx="17">
                  <c:v>44780.549558217594</c:v>
                </c:pt>
                <c:pt idx="18">
                  <c:v>44780.549569675924</c:v>
                </c:pt>
                <c:pt idx="19">
                  <c:v>44780.549569814815</c:v>
                </c:pt>
                <c:pt idx="20">
                  <c:v>44780.549581284722</c:v>
                </c:pt>
                <c:pt idx="21">
                  <c:v>44780.549581423613</c:v>
                </c:pt>
                <c:pt idx="22">
                  <c:v>44780.549592881944</c:v>
                </c:pt>
                <c:pt idx="23">
                  <c:v>44780.549593020834</c:v>
                </c:pt>
                <c:pt idx="24">
                  <c:v>44780.549604490741</c:v>
                </c:pt>
                <c:pt idx="25">
                  <c:v>44780.549604629632</c:v>
                </c:pt>
                <c:pt idx="26">
                  <c:v>44780.549616087963</c:v>
                </c:pt>
                <c:pt idx="27">
                  <c:v>44780.549616226854</c:v>
                </c:pt>
                <c:pt idx="28">
                  <c:v>44780.549627696761</c:v>
                </c:pt>
                <c:pt idx="29">
                  <c:v>44780.549627835651</c:v>
                </c:pt>
                <c:pt idx="30">
                  <c:v>44780.549639305558</c:v>
                </c:pt>
              </c:numCache>
            </c:numRef>
          </c:cat>
          <c:val>
            <c:numRef>
              <c:f>'Gráficas cálculo estatismo'!$I$317:$I$347</c:f>
              <c:numCache>
                <c:formatCode>General</c:formatCode>
                <c:ptCount val="31"/>
                <c:pt idx="0">
                  <c:v>14.06719</c:v>
                </c:pt>
                <c:pt idx="1">
                  <c:v>14.06719</c:v>
                </c:pt>
                <c:pt idx="2">
                  <c:v>14.06719</c:v>
                </c:pt>
                <c:pt idx="3">
                  <c:v>14.06719</c:v>
                </c:pt>
                <c:pt idx="4">
                  <c:v>14.06719</c:v>
                </c:pt>
                <c:pt idx="5">
                  <c:v>14.06719</c:v>
                </c:pt>
                <c:pt idx="6">
                  <c:v>14.06719</c:v>
                </c:pt>
                <c:pt idx="7">
                  <c:v>14.06719</c:v>
                </c:pt>
                <c:pt idx="8">
                  <c:v>14.06719</c:v>
                </c:pt>
                <c:pt idx="9">
                  <c:v>14.06719</c:v>
                </c:pt>
                <c:pt idx="10">
                  <c:v>14.06719</c:v>
                </c:pt>
                <c:pt idx="11">
                  <c:v>14.06719</c:v>
                </c:pt>
                <c:pt idx="12">
                  <c:v>14.06719</c:v>
                </c:pt>
                <c:pt idx="13">
                  <c:v>14.06719</c:v>
                </c:pt>
                <c:pt idx="14">
                  <c:v>14.06719</c:v>
                </c:pt>
                <c:pt idx="15">
                  <c:v>14.06719</c:v>
                </c:pt>
                <c:pt idx="16">
                  <c:v>14.06719</c:v>
                </c:pt>
                <c:pt idx="17">
                  <c:v>14.06719</c:v>
                </c:pt>
                <c:pt idx="18">
                  <c:v>14.06719</c:v>
                </c:pt>
                <c:pt idx="19">
                  <c:v>14.06719</c:v>
                </c:pt>
                <c:pt idx="20">
                  <c:v>14.06719</c:v>
                </c:pt>
                <c:pt idx="21">
                  <c:v>14.06719</c:v>
                </c:pt>
                <c:pt idx="22">
                  <c:v>14.06719</c:v>
                </c:pt>
                <c:pt idx="23">
                  <c:v>14.06719</c:v>
                </c:pt>
                <c:pt idx="24">
                  <c:v>14.06719</c:v>
                </c:pt>
                <c:pt idx="25">
                  <c:v>14.06719</c:v>
                </c:pt>
                <c:pt idx="26">
                  <c:v>14.06719</c:v>
                </c:pt>
                <c:pt idx="27">
                  <c:v>14.06719</c:v>
                </c:pt>
                <c:pt idx="28">
                  <c:v>14.06719</c:v>
                </c:pt>
                <c:pt idx="29">
                  <c:v>14.06719</c:v>
                </c:pt>
                <c:pt idx="30">
                  <c:v>14.06719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7-4967-BA07-54F3E13EFB27}"/>
            </c:ext>
          </c:extLst>
        </c:ser>
        <c:ser>
          <c:idx val="3"/>
          <c:order val="3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estatismo'!$E$317:$E$347</c:f>
              <c:numCache>
                <c:formatCode>h:mm:ss.000</c:formatCode>
                <c:ptCount val="31"/>
                <c:pt idx="0">
                  <c:v>44780.549465266202</c:v>
                </c:pt>
                <c:pt idx="1">
                  <c:v>44780.549465324075</c:v>
                </c:pt>
                <c:pt idx="2">
                  <c:v>44780.549476863423</c:v>
                </c:pt>
                <c:pt idx="3">
                  <c:v>44780.549476921296</c:v>
                </c:pt>
                <c:pt idx="4">
                  <c:v>44780.549488460645</c:v>
                </c:pt>
                <c:pt idx="5">
                  <c:v>44780.549488530094</c:v>
                </c:pt>
                <c:pt idx="6">
                  <c:v>44780.549500069443</c:v>
                </c:pt>
                <c:pt idx="7">
                  <c:v>44780.549500138892</c:v>
                </c:pt>
                <c:pt idx="8">
                  <c:v>44780.549511666664</c:v>
                </c:pt>
                <c:pt idx="9">
                  <c:v>44780.549511736113</c:v>
                </c:pt>
                <c:pt idx="10">
                  <c:v>44780.549523287038</c:v>
                </c:pt>
                <c:pt idx="11">
                  <c:v>44780.54952335648</c:v>
                </c:pt>
                <c:pt idx="12">
                  <c:v>44780.549534872684</c:v>
                </c:pt>
                <c:pt idx="13">
                  <c:v>44780.549534976853</c:v>
                </c:pt>
                <c:pt idx="14">
                  <c:v>44780.549546469905</c:v>
                </c:pt>
                <c:pt idx="15">
                  <c:v>44780.549546608796</c:v>
                </c:pt>
                <c:pt idx="16">
                  <c:v>44780.549558078703</c:v>
                </c:pt>
                <c:pt idx="17">
                  <c:v>44780.549558217594</c:v>
                </c:pt>
                <c:pt idx="18">
                  <c:v>44780.549569675924</c:v>
                </c:pt>
                <c:pt idx="19">
                  <c:v>44780.549569814815</c:v>
                </c:pt>
                <c:pt idx="20">
                  <c:v>44780.549581284722</c:v>
                </c:pt>
                <c:pt idx="21">
                  <c:v>44780.549581423613</c:v>
                </c:pt>
                <c:pt idx="22">
                  <c:v>44780.549592881944</c:v>
                </c:pt>
                <c:pt idx="23">
                  <c:v>44780.549593020834</c:v>
                </c:pt>
                <c:pt idx="24">
                  <c:v>44780.549604490741</c:v>
                </c:pt>
                <c:pt idx="25">
                  <c:v>44780.549604629632</c:v>
                </c:pt>
                <c:pt idx="26">
                  <c:v>44780.549616087963</c:v>
                </c:pt>
                <c:pt idx="27">
                  <c:v>44780.549616226854</c:v>
                </c:pt>
                <c:pt idx="28">
                  <c:v>44780.549627696761</c:v>
                </c:pt>
                <c:pt idx="29">
                  <c:v>44780.549627835651</c:v>
                </c:pt>
                <c:pt idx="30">
                  <c:v>44780.549639305558</c:v>
                </c:pt>
              </c:numCache>
            </c:numRef>
          </c:cat>
          <c:val>
            <c:numRef>
              <c:f>'Gráficas cálculo estatismo'!$J$317:$J$347</c:f>
              <c:numCache>
                <c:formatCode>General</c:formatCode>
                <c:ptCount val="31"/>
                <c:pt idx="0">
                  <c:v>15.473809999999999</c:v>
                </c:pt>
                <c:pt idx="1">
                  <c:v>15.473809999999999</c:v>
                </c:pt>
                <c:pt idx="2">
                  <c:v>15.473809999999999</c:v>
                </c:pt>
                <c:pt idx="3">
                  <c:v>15.473809999999999</c:v>
                </c:pt>
                <c:pt idx="4">
                  <c:v>15.473809999999999</c:v>
                </c:pt>
                <c:pt idx="5">
                  <c:v>15.473809999999999</c:v>
                </c:pt>
                <c:pt idx="6">
                  <c:v>15.473809999999999</c:v>
                </c:pt>
                <c:pt idx="7">
                  <c:v>15.473809999999999</c:v>
                </c:pt>
                <c:pt idx="8">
                  <c:v>15.473809999999999</c:v>
                </c:pt>
                <c:pt idx="9">
                  <c:v>15.473809999999999</c:v>
                </c:pt>
                <c:pt idx="10">
                  <c:v>15.473809999999999</c:v>
                </c:pt>
                <c:pt idx="11">
                  <c:v>15.473809999999999</c:v>
                </c:pt>
                <c:pt idx="12">
                  <c:v>15.473809999999999</c:v>
                </c:pt>
                <c:pt idx="13">
                  <c:v>15.473809999999999</c:v>
                </c:pt>
                <c:pt idx="14">
                  <c:v>15.473809999999999</c:v>
                </c:pt>
                <c:pt idx="15">
                  <c:v>15.473809999999999</c:v>
                </c:pt>
                <c:pt idx="16">
                  <c:v>15.473809999999999</c:v>
                </c:pt>
                <c:pt idx="17">
                  <c:v>15.473809999999999</c:v>
                </c:pt>
                <c:pt idx="18">
                  <c:v>15.473809999999999</c:v>
                </c:pt>
                <c:pt idx="19">
                  <c:v>15.473809999999999</c:v>
                </c:pt>
                <c:pt idx="20">
                  <c:v>15.473809999999999</c:v>
                </c:pt>
                <c:pt idx="21">
                  <c:v>15.473809999999999</c:v>
                </c:pt>
                <c:pt idx="22">
                  <c:v>15.473809999999999</c:v>
                </c:pt>
                <c:pt idx="23">
                  <c:v>15.473809999999999</c:v>
                </c:pt>
                <c:pt idx="24">
                  <c:v>15.473809999999999</c:v>
                </c:pt>
                <c:pt idx="25">
                  <c:v>15.473809999999999</c:v>
                </c:pt>
                <c:pt idx="26">
                  <c:v>15.473809999999999</c:v>
                </c:pt>
                <c:pt idx="27">
                  <c:v>15.473809999999999</c:v>
                </c:pt>
                <c:pt idx="28">
                  <c:v>15.473809999999999</c:v>
                </c:pt>
                <c:pt idx="29">
                  <c:v>15.473809999999999</c:v>
                </c:pt>
                <c:pt idx="30">
                  <c:v>15.473809999999999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7-4967-BA07-54F3E13EFB27}"/>
            </c:ext>
          </c:extLst>
        </c:ser>
        <c:ser>
          <c:idx val="4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estatismo'!$E$317:$E$347</c:f>
              <c:numCache>
                <c:formatCode>h:mm:ss.000</c:formatCode>
                <c:ptCount val="31"/>
                <c:pt idx="0">
                  <c:v>44780.549465266202</c:v>
                </c:pt>
                <c:pt idx="1">
                  <c:v>44780.549465324075</c:v>
                </c:pt>
                <c:pt idx="2">
                  <c:v>44780.549476863423</c:v>
                </c:pt>
                <c:pt idx="3">
                  <c:v>44780.549476921296</c:v>
                </c:pt>
                <c:pt idx="4">
                  <c:v>44780.549488460645</c:v>
                </c:pt>
                <c:pt idx="5">
                  <c:v>44780.549488530094</c:v>
                </c:pt>
                <c:pt idx="6">
                  <c:v>44780.549500069443</c:v>
                </c:pt>
                <c:pt idx="7">
                  <c:v>44780.549500138892</c:v>
                </c:pt>
                <c:pt idx="8">
                  <c:v>44780.549511666664</c:v>
                </c:pt>
                <c:pt idx="9">
                  <c:v>44780.549511736113</c:v>
                </c:pt>
                <c:pt idx="10">
                  <c:v>44780.549523287038</c:v>
                </c:pt>
                <c:pt idx="11">
                  <c:v>44780.54952335648</c:v>
                </c:pt>
                <c:pt idx="12">
                  <c:v>44780.549534872684</c:v>
                </c:pt>
                <c:pt idx="13">
                  <c:v>44780.549534976853</c:v>
                </c:pt>
                <c:pt idx="14">
                  <c:v>44780.549546469905</c:v>
                </c:pt>
                <c:pt idx="15">
                  <c:v>44780.549546608796</c:v>
                </c:pt>
                <c:pt idx="16">
                  <c:v>44780.549558078703</c:v>
                </c:pt>
                <c:pt idx="17">
                  <c:v>44780.549558217594</c:v>
                </c:pt>
                <c:pt idx="18">
                  <c:v>44780.549569675924</c:v>
                </c:pt>
                <c:pt idx="19">
                  <c:v>44780.549569814815</c:v>
                </c:pt>
                <c:pt idx="20">
                  <c:v>44780.549581284722</c:v>
                </c:pt>
                <c:pt idx="21">
                  <c:v>44780.549581423613</c:v>
                </c:pt>
                <c:pt idx="22">
                  <c:v>44780.549592881944</c:v>
                </c:pt>
                <c:pt idx="23">
                  <c:v>44780.549593020834</c:v>
                </c:pt>
                <c:pt idx="24">
                  <c:v>44780.549604490741</c:v>
                </c:pt>
                <c:pt idx="25">
                  <c:v>44780.549604629632</c:v>
                </c:pt>
                <c:pt idx="26">
                  <c:v>44780.549616087963</c:v>
                </c:pt>
                <c:pt idx="27">
                  <c:v>44780.549616226854</c:v>
                </c:pt>
                <c:pt idx="28">
                  <c:v>44780.549627696761</c:v>
                </c:pt>
                <c:pt idx="29">
                  <c:v>44780.549627835651</c:v>
                </c:pt>
                <c:pt idx="30">
                  <c:v>44780.549639305558</c:v>
                </c:pt>
              </c:numCache>
            </c:numRef>
          </c:cat>
          <c:val>
            <c:numRef>
              <c:f>'Gráficas cálculo estatismo'!$K$317:$K$347</c:f>
              <c:numCache>
                <c:formatCode>General</c:formatCode>
                <c:ptCount val="31"/>
                <c:pt idx="0">
                  <c:v>15.39419</c:v>
                </c:pt>
                <c:pt idx="1">
                  <c:v>15.39419</c:v>
                </c:pt>
                <c:pt idx="2">
                  <c:v>15.39419</c:v>
                </c:pt>
                <c:pt idx="3">
                  <c:v>15.39419</c:v>
                </c:pt>
                <c:pt idx="4">
                  <c:v>15.39419</c:v>
                </c:pt>
                <c:pt idx="5">
                  <c:v>15.39419</c:v>
                </c:pt>
                <c:pt idx="6">
                  <c:v>15.39419</c:v>
                </c:pt>
                <c:pt idx="7">
                  <c:v>15.39419</c:v>
                </c:pt>
                <c:pt idx="8">
                  <c:v>15.39419</c:v>
                </c:pt>
                <c:pt idx="9">
                  <c:v>15.39419</c:v>
                </c:pt>
                <c:pt idx="10">
                  <c:v>15.39419</c:v>
                </c:pt>
                <c:pt idx="11">
                  <c:v>15.39419</c:v>
                </c:pt>
                <c:pt idx="12">
                  <c:v>15.39419</c:v>
                </c:pt>
                <c:pt idx="13">
                  <c:v>15.39419</c:v>
                </c:pt>
                <c:pt idx="14">
                  <c:v>15.39419</c:v>
                </c:pt>
                <c:pt idx="15">
                  <c:v>15.39419</c:v>
                </c:pt>
                <c:pt idx="16">
                  <c:v>15.39419</c:v>
                </c:pt>
                <c:pt idx="17">
                  <c:v>15.39419</c:v>
                </c:pt>
                <c:pt idx="18">
                  <c:v>15.39419</c:v>
                </c:pt>
                <c:pt idx="19">
                  <c:v>15.39419</c:v>
                </c:pt>
                <c:pt idx="20">
                  <c:v>15.39419</c:v>
                </c:pt>
                <c:pt idx="21">
                  <c:v>15.39419</c:v>
                </c:pt>
                <c:pt idx="22">
                  <c:v>15.39419</c:v>
                </c:pt>
                <c:pt idx="23">
                  <c:v>15.39419</c:v>
                </c:pt>
                <c:pt idx="24">
                  <c:v>15.39419</c:v>
                </c:pt>
                <c:pt idx="25">
                  <c:v>15.39419</c:v>
                </c:pt>
                <c:pt idx="26">
                  <c:v>15.39419</c:v>
                </c:pt>
                <c:pt idx="27">
                  <c:v>15.39419</c:v>
                </c:pt>
                <c:pt idx="28">
                  <c:v>15.39419</c:v>
                </c:pt>
                <c:pt idx="29">
                  <c:v>15.39419</c:v>
                </c:pt>
                <c:pt idx="30">
                  <c:v>15.39419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7-4967-BA07-54F3E13E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estatismo'!$E$317:$E$347</c:f>
              <c:numCache>
                <c:formatCode>h:mm:ss.000</c:formatCode>
                <c:ptCount val="31"/>
                <c:pt idx="0">
                  <c:v>44780.549465266202</c:v>
                </c:pt>
                <c:pt idx="1">
                  <c:v>44780.549465324075</c:v>
                </c:pt>
                <c:pt idx="2">
                  <c:v>44780.549476863423</c:v>
                </c:pt>
                <c:pt idx="3">
                  <c:v>44780.549476921296</c:v>
                </c:pt>
                <c:pt idx="4">
                  <c:v>44780.549488460645</c:v>
                </c:pt>
                <c:pt idx="5">
                  <c:v>44780.549488530094</c:v>
                </c:pt>
                <c:pt idx="6">
                  <c:v>44780.549500069443</c:v>
                </c:pt>
                <c:pt idx="7">
                  <c:v>44780.549500138892</c:v>
                </c:pt>
                <c:pt idx="8">
                  <c:v>44780.549511666664</c:v>
                </c:pt>
                <c:pt idx="9">
                  <c:v>44780.549511736113</c:v>
                </c:pt>
                <c:pt idx="10">
                  <c:v>44780.549523287038</c:v>
                </c:pt>
                <c:pt idx="11">
                  <c:v>44780.54952335648</c:v>
                </c:pt>
                <c:pt idx="12">
                  <c:v>44780.549534872684</c:v>
                </c:pt>
                <c:pt idx="13">
                  <c:v>44780.549534976853</c:v>
                </c:pt>
                <c:pt idx="14">
                  <c:v>44780.549546469905</c:v>
                </c:pt>
                <c:pt idx="15">
                  <c:v>44780.549546608796</c:v>
                </c:pt>
                <c:pt idx="16">
                  <c:v>44780.549558078703</c:v>
                </c:pt>
                <c:pt idx="17">
                  <c:v>44780.549558217594</c:v>
                </c:pt>
                <c:pt idx="18">
                  <c:v>44780.549569675924</c:v>
                </c:pt>
                <c:pt idx="19">
                  <c:v>44780.549569814815</c:v>
                </c:pt>
                <c:pt idx="20">
                  <c:v>44780.549581284722</c:v>
                </c:pt>
                <c:pt idx="21">
                  <c:v>44780.549581423613</c:v>
                </c:pt>
                <c:pt idx="22">
                  <c:v>44780.549592881944</c:v>
                </c:pt>
                <c:pt idx="23">
                  <c:v>44780.549593020834</c:v>
                </c:pt>
                <c:pt idx="24">
                  <c:v>44780.549604490741</c:v>
                </c:pt>
                <c:pt idx="25">
                  <c:v>44780.549604629632</c:v>
                </c:pt>
                <c:pt idx="26">
                  <c:v>44780.549616087963</c:v>
                </c:pt>
                <c:pt idx="27">
                  <c:v>44780.549616226854</c:v>
                </c:pt>
                <c:pt idx="28">
                  <c:v>44780.549627696761</c:v>
                </c:pt>
                <c:pt idx="29">
                  <c:v>44780.549627835651</c:v>
                </c:pt>
                <c:pt idx="30">
                  <c:v>44780.549639305558</c:v>
                </c:pt>
              </c:numCache>
            </c:numRef>
          </c:cat>
          <c:val>
            <c:numRef>
              <c:f>'Gráficas cálculo estatismo'!$F$317:$F$347</c:f>
              <c:numCache>
                <c:formatCode>General</c:formatCode>
                <c:ptCount val="31"/>
                <c:pt idx="0">
                  <c:v>59.200000762939453</c:v>
                </c:pt>
                <c:pt idx="1">
                  <c:v>59.200000762939453</c:v>
                </c:pt>
                <c:pt idx="2">
                  <c:v>59.200000762939453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1-4EDA-B9E1-2E87A1B8A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estatismo'!$F$10:$F$41</c:f>
              <c:numCache>
                <c:formatCode>General</c:formatCode>
                <c:ptCount val="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60.200000762939453</c:v>
                </c:pt>
                <c:pt idx="5">
                  <c:v>60.200000762939453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  <c:pt idx="13">
                  <c:v>60.200000762939453</c:v>
                </c:pt>
                <c:pt idx="14">
                  <c:v>60.200000762939453</c:v>
                </c:pt>
                <c:pt idx="15">
                  <c:v>60.200000762939453</c:v>
                </c:pt>
                <c:pt idx="16">
                  <c:v>60.200000762939453</c:v>
                </c:pt>
                <c:pt idx="17">
                  <c:v>60.200000762939453</c:v>
                </c:pt>
                <c:pt idx="18">
                  <c:v>60.200000762939453</c:v>
                </c:pt>
                <c:pt idx="19">
                  <c:v>60.200000762939453</c:v>
                </c:pt>
                <c:pt idx="20">
                  <c:v>60.200000762939453</c:v>
                </c:pt>
                <c:pt idx="21">
                  <c:v>60.200000762939453</c:v>
                </c:pt>
                <c:pt idx="22">
                  <c:v>60.200000762939453</c:v>
                </c:pt>
                <c:pt idx="23">
                  <c:v>60.200000762939453</c:v>
                </c:pt>
                <c:pt idx="24">
                  <c:v>60.200000762939453</c:v>
                </c:pt>
                <c:pt idx="25">
                  <c:v>60.200000762939453</c:v>
                </c:pt>
                <c:pt idx="26">
                  <c:v>60.200000762939453</c:v>
                </c:pt>
                <c:pt idx="27">
                  <c:v>60.200000762939453</c:v>
                </c:pt>
                <c:pt idx="28">
                  <c:v>60.200000762939453</c:v>
                </c:pt>
                <c:pt idx="29">
                  <c:v>60.200000762939453</c:v>
                </c:pt>
                <c:pt idx="30">
                  <c:v>60.200000762939453</c:v>
                </c:pt>
                <c:pt idx="31">
                  <c:v>60.200000762939453</c:v>
                </c:pt>
              </c:numCache>
            </c:numRef>
          </c:cat>
          <c:val>
            <c:numRef>
              <c:f>'Gráficas cálculo estatismo'!$G$10:$G$41</c:f>
              <c:numCache>
                <c:formatCode>General</c:formatCode>
                <c:ptCount val="32"/>
                <c:pt idx="0">
                  <c:v>9.0069704055786133</c:v>
                </c:pt>
                <c:pt idx="1">
                  <c:v>9.0069704055786133</c:v>
                </c:pt>
                <c:pt idx="2">
                  <c:v>9.001469612121582</c:v>
                </c:pt>
                <c:pt idx="3">
                  <c:v>9.001469612121582</c:v>
                </c:pt>
                <c:pt idx="4">
                  <c:v>9.0029401779174805</c:v>
                </c:pt>
                <c:pt idx="5">
                  <c:v>9.0029401779174805</c:v>
                </c:pt>
                <c:pt idx="6">
                  <c:v>8.9971599578857422</c:v>
                </c:pt>
                <c:pt idx="7">
                  <c:v>8.9971599578857422</c:v>
                </c:pt>
                <c:pt idx="8">
                  <c:v>8.99530029296875</c:v>
                </c:pt>
                <c:pt idx="9">
                  <c:v>8.99530029296875</c:v>
                </c:pt>
                <c:pt idx="10">
                  <c:v>8.99530029296875</c:v>
                </c:pt>
                <c:pt idx="11">
                  <c:v>8.99530029296875</c:v>
                </c:pt>
                <c:pt idx="12">
                  <c:v>8.6602401733398438</c:v>
                </c:pt>
                <c:pt idx="13">
                  <c:v>8.6602401733398438</c:v>
                </c:pt>
                <c:pt idx="14">
                  <c:v>8.3485898971557617</c:v>
                </c:pt>
                <c:pt idx="15">
                  <c:v>8.3485898971557617</c:v>
                </c:pt>
                <c:pt idx="16">
                  <c:v>7.9915099143981934</c:v>
                </c:pt>
                <c:pt idx="17">
                  <c:v>7.9915099143981934</c:v>
                </c:pt>
                <c:pt idx="18">
                  <c:v>7.9915099143981934</c:v>
                </c:pt>
                <c:pt idx="19">
                  <c:v>7.9915099143981934</c:v>
                </c:pt>
                <c:pt idx="20">
                  <c:v>7.9077601432800293</c:v>
                </c:pt>
                <c:pt idx="21">
                  <c:v>7.9077601432800293</c:v>
                </c:pt>
                <c:pt idx="22">
                  <c:v>7.8451399803161621</c:v>
                </c:pt>
                <c:pt idx="23">
                  <c:v>7.8451399803161621</c:v>
                </c:pt>
                <c:pt idx="24">
                  <c:v>7.8451399803161621</c:v>
                </c:pt>
                <c:pt idx="25">
                  <c:v>7.8451399803161621</c:v>
                </c:pt>
                <c:pt idx="26">
                  <c:v>7.8427200317382813</c:v>
                </c:pt>
                <c:pt idx="27">
                  <c:v>7.8427200317382813</c:v>
                </c:pt>
                <c:pt idx="28">
                  <c:v>7.8394999504089355</c:v>
                </c:pt>
                <c:pt idx="29">
                  <c:v>7.8394999504089355</c:v>
                </c:pt>
                <c:pt idx="30">
                  <c:v>7.8637700080871582</c:v>
                </c:pt>
                <c:pt idx="31">
                  <c:v>7.8637700080871582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DC4C-409D-8F31-47ADD009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estatismo'!$E$10:$E$41</c:f>
              <c:numCache>
                <c:formatCode>h:mm:ss.000</c:formatCode>
                <c:ptCount val="32"/>
                <c:pt idx="0">
                  <c:v>44780.52295392361</c:v>
                </c:pt>
                <c:pt idx="1">
                  <c:v>44780.522953935186</c:v>
                </c:pt>
                <c:pt idx="2">
                  <c:v>44780.522965543983</c:v>
                </c:pt>
                <c:pt idx="3">
                  <c:v>44780.522965555552</c:v>
                </c:pt>
                <c:pt idx="4">
                  <c:v>44780.522977152781</c:v>
                </c:pt>
                <c:pt idx="5">
                  <c:v>44780.52297716435</c:v>
                </c:pt>
                <c:pt idx="6">
                  <c:v>44780.522988773148</c:v>
                </c:pt>
                <c:pt idx="7">
                  <c:v>44780.522988784724</c:v>
                </c:pt>
                <c:pt idx="8">
                  <c:v>44780.523000381945</c:v>
                </c:pt>
                <c:pt idx="9">
                  <c:v>44780.523000393521</c:v>
                </c:pt>
                <c:pt idx="10">
                  <c:v>44780.523011990743</c:v>
                </c:pt>
                <c:pt idx="11">
                  <c:v>44780.523012002312</c:v>
                </c:pt>
                <c:pt idx="12">
                  <c:v>44780.523023611109</c:v>
                </c:pt>
                <c:pt idx="13">
                  <c:v>44780.523023622685</c:v>
                </c:pt>
                <c:pt idx="14">
                  <c:v>44780.523035219907</c:v>
                </c:pt>
                <c:pt idx="15">
                  <c:v>44780.523035231483</c:v>
                </c:pt>
                <c:pt idx="16">
                  <c:v>44780.523046840281</c:v>
                </c:pt>
                <c:pt idx="17">
                  <c:v>44780.523046851849</c:v>
                </c:pt>
                <c:pt idx="18">
                  <c:v>44780.523058449071</c:v>
                </c:pt>
                <c:pt idx="19">
                  <c:v>44780.523058460647</c:v>
                </c:pt>
                <c:pt idx="20">
                  <c:v>44780.523070069445</c:v>
                </c:pt>
                <c:pt idx="21">
                  <c:v>44780.523070081021</c:v>
                </c:pt>
                <c:pt idx="22">
                  <c:v>44780.523081689818</c:v>
                </c:pt>
                <c:pt idx="23">
                  <c:v>44780.523081701387</c:v>
                </c:pt>
                <c:pt idx="24">
                  <c:v>44780.523094814816</c:v>
                </c:pt>
                <c:pt idx="25">
                  <c:v>44780.523094826392</c:v>
                </c:pt>
                <c:pt idx="26">
                  <c:v>44780.523106412038</c:v>
                </c:pt>
                <c:pt idx="27">
                  <c:v>44780.523106423614</c:v>
                </c:pt>
                <c:pt idx="28">
                  <c:v>44780.523118032404</c:v>
                </c:pt>
                <c:pt idx="29">
                  <c:v>44780.523118043981</c:v>
                </c:pt>
                <c:pt idx="30">
                  <c:v>44780.523129641202</c:v>
                </c:pt>
                <c:pt idx="31">
                  <c:v>44780.523129652778</c:v>
                </c:pt>
              </c:numCache>
            </c:numRef>
          </c:cat>
          <c:val>
            <c:numRef>
              <c:f>'Gráficas cálculo estatismo'!$F$10:$F$41</c:f>
              <c:numCache>
                <c:formatCode>General</c:formatCode>
                <c:ptCount val="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60.200000762939453</c:v>
                </c:pt>
                <c:pt idx="5">
                  <c:v>60.200000762939453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  <c:pt idx="13">
                  <c:v>60.200000762939453</c:v>
                </c:pt>
                <c:pt idx="14">
                  <c:v>60.200000762939453</c:v>
                </c:pt>
                <c:pt idx="15">
                  <c:v>60.200000762939453</c:v>
                </c:pt>
                <c:pt idx="16">
                  <c:v>60.200000762939453</c:v>
                </c:pt>
                <c:pt idx="17">
                  <c:v>60.200000762939453</c:v>
                </c:pt>
                <c:pt idx="18">
                  <c:v>60.200000762939453</c:v>
                </c:pt>
                <c:pt idx="19">
                  <c:v>60.200000762939453</c:v>
                </c:pt>
                <c:pt idx="20">
                  <c:v>60.200000762939453</c:v>
                </c:pt>
                <c:pt idx="21">
                  <c:v>60.200000762939453</c:v>
                </c:pt>
                <c:pt idx="22">
                  <c:v>60.200000762939453</c:v>
                </c:pt>
                <c:pt idx="23">
                  <c:v>60.200000762939453</c:v>
                </c:pt>
                <c:pt idx="24">
                  <c:v>60.200000762939453</c:v>
                </c:pt>
                <c:pt idx="25">
                  <c:v>60.200000762939453</c:v>
                </c:pt>
                <c:pt idx="26">
                  <c:v>60.200000762939453</c:v>
                </c:pt>
                <c:pt idx="27">
                  <c:v>60.200000762939453</c:v>
                </c:pt>
                <c:pt idx="28">
                  <c:v>60.200000762939453</c:v>
                </c:pt>
                <c:pt idx="29">
                  <c:v>60.200000762939453</c:v>
                </c:pt>
                <c:pt idx="30">
                  <c:v>60.200000762939453</c:v>
                </c:pt>
                <c:pt idx="31">
                  <c:v>60.200000762939453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1-4282-9244-CD4E8342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'Gráficas cálculo estatismo'!$E$49:$E$76</c:f>
              <c:numCache>
                <c:formatCode>h:mm:ss.000</c:formatCode>
                <c:ptCount val="28"/>
                <c:pt idx="0">
                  <c:v>44780.523978645833</c:v>
                </c:pt>
                <c:pt idx="1">
                  <c:v>44780.523990254631</c:v>
                </c:pt>
                <c:pt idx="2">
                  <c:v>44780.523990266207</c:v>
                </c:pt>
                <c:pt idx="3">
                  <c:v>44780.524001863429</c:v>
                </c:pt>
                <c:pt idx="4">
                  <c:v>44780.524001874997</c:v>
                </c:pt>
                <c:pt idx="5">
                  <c:v>44780.524013483795</c:v>
                </c:pt>
                <c:pt idx="6">
                  <c:v>44780.524013495371</c:v>
                </c:pt>
                <c:pt idx="7">
                  <c:v>44780.524025092593</c:v>
                </c:pt>
                <c:pt idx="8">
                  <c:v>44780.524025104169</c:v>
                </c:pt>
                <c:pt idx="9">
                  <c:v>44780.52403670139</c:v>
                </c:pt>
                <c:pt idx="10">
                  <c:v>44780.524036712966</c:v>
                </c:pt>
                <c:pt idx="11">
                  <c:v>44780.524048321757</c:v>
                </c:pt>
                <c:pt idx="12">
                  <c:v>44780.524048333333</c:v>
                </c:pt>
                <c:pt idx="13">
                  <c:v>44780.524059930554</c:v>
                </c:pt>
                <c:pt idx="14">
                  <c:v>44780.52405994213</c:v>
                </c:pt>
                <c:pt idx="15">
                  <c:v>44780.524059953706</c:v>
                </c:pt>
                <c:pt idx="16">
                  <c:v>44780.524071562497</c:v>
                </c:pt>
                <c:pt idx="17">
                  <c:v>44780.524071574073</c:v>
                </c:pt>
                <c:pt idx="18">
                  <c:v>44780.524083171294</c:v>
                </c:pt>
                <c:pt idx="19">
                  <c:v>44780.524083182871</c:v>
                </c:pt>
                <c:pt idx="20">
                  <c:v>44780.524094780092</c:v>
                </c:pt>
                <c:pt idx="21">
                  <c:v>44780.524094791668</c:v>
                </c:pt>
                <c:pt idx="22">
                  <c:v>44780.524106400466</c:v>
                </c:pt>
                <c:pt idx="23">
                  <c:v>44780.524106412035</c:v>
                </c:pt>
                <c:pt idx="24">
                  <c:v>44780.524118009256</c:v>
                </c:pt>
                <c:pt idx="25">
                  <c:v>44780.524118020832</c:v>
                </c:pt>
                <c:pt idx="26">
                  <c:v>44780.52412962963</c:v>
                </c:pt>
                <c:pt idx="27">
                  <c:v>44780.524129641206</c:v>
                </c:pt>
              </c:numCache>
            </c:numRef>
          </c:cat>
          <c:val>
            <c:numRef>
              <c:f>'Gráficas cálculo estatismo'!$G$49:$G$76</c:f>
              <c:numCache>
                <c:formatCode>General</c:formatCode>
                <c:ptCount val="28"/>
                <c:pt idx="0">
                  <c:v>7.8697600364685059</c:v>
                </c:pt>
                <c:pt idx="1">
                  <c:v>7.8664898872375488</c:v>
                </c:pt>
                <c:pt idx="2">
                  <c:v>7.8664898872375488</c:v>
                </c:pt>
                <c:pt idx="3">
                  <c:v>7.8712801933288574</c:v>
                </c:pt>
                <c:pt idx="4">
                  <c:v>7.8712801933288574</c:v>
                </c:pt>
                <c:pt idx="5">
                  <c:v>7.8712801933288574</c:v>
                </c:pt>
                <c:pt idx="6">
                  <c:v>7.8712801933288574</c:v>
                </c:pt>
                <c:pt idx="7">
                  <c:v>7.4934501647949219</c:v>
                </c:pt>
                <c:pt idx="8">
                  <c:v>7.4934501647949219</c:v>
                </c:pt>
                <c:pt idx="9">
                  <c:v>6.990109920501709</c:v>
                </c:pt>
                <c:pt idx="10">
                  <c:v>6.990109920501709</c:v>
                </c:pt>
                <c:pt idx="11">
                  <c:v>6.990109920501709</c:v>
                </c:pt>
                <c:pt idx="12">
                  <c:v>6.990109920501709</c:v>
                </c:pt>
                <c:pt idx="13">
                  <c:v>6.7092099189758301</c:v>
                </c:pt>
                <c:pt idx="14">
                  <c:v>6.7092099189758301</c:v>
                </c:pt>
                <c:pt idx="15">
                  <c:v>6.7092099189758301</c:v>
                </c:pt>
                <c:pt idx="16">
                  <c:v>6.5822501182556152</c:v>
                </c:pt>
                <c:pt idx="17">
                  <c:v>6.5822501182556152</c:v>
                </c:pt>
                <c:pt idx="18">
                  <c:v>6.5469198226928711</c:v>
                </c:pt>
                <c:pt idx="19">
                  <c:v>6.5469198226928711</c:v>
                </c:pt>
                <c:pt idx="20">
                  <c:v>6.5469198226928711</c:v>
                </c:pt>
                <c:pt idx="21">
                  <c:v>6.5469198226928711</c:v>
                </c:pt>
                <c:pt idx="22">
                  <c:v>6.5249500274658203</c:v>
                </c:pt>
                <c:pt idx="23">
                  <c:v>6.5249500274658203</c:v>
                </c:pt>
                <c:pt idx="24">
                  <c:v>6.5187602043151855</c:v>
                </c:pt>
                <c:pt idx="25">
                  <c:v>6.5187602043151855</c:v>
                </c:pt>
                <c:pt idx="26">
                  <c:v>6.5187602043151855</c:v>
                </c:pt>
                <c:pt idx="27">
                  <c:v>6.5187602043151855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9-46B6-A25D-CED16259661D}"/>
            </c:ext>
          </c:extLst>
        </c:ser>
        <c:ser>
          <c:idx val="0"/>
          <c:order val="1"/>
          <c:marker>
            <c:symbol val="none"/>
          </c:marker>
          <c:cat>
            <c:numRef>
              <c:f>'Gráficas cálculo estatismo'!$E$49:$E$76</c:f>
              <c:numCache>
                <c:formatCode>h:mm:ss.000</c:formatCode>
                <c:ptCount val="28"/>
                <c:pt idx="0">
                  <c:v>44780.523978645833</c:v>
                </c:pt>
                <c:pt idx="1">
                  <c:v>44780.523990254631</c:v>
                </c:pt>
                <c:pt idx="2">
                  <c:v>44780.523990266207</c:v>
                </c:pt>
                <c:pt idx="3">
                  <c:v>44780.524001863429</c:v>
                </c:pt>
                <c:pt idx="4">
                  <c:v>44780.524001874997</c:v>
                </c:pt>
                <c:pt idx="5">
                  <c:v>44780.524013483795</c:v>
                </c:pt>
                <c:pt idx="6">
                  <c:v>44780.524013495371</c:v>
                </c:pt>
                <c:pt idx="7">
                  <c:v>44780.524025092593</c:v>
                </c:pt>
                <c:pt idx="8">
                  <c:v>44780.524025104169</c:v>
                </c:pt>
                <c:pt idx="9">
                  <c:v>44780.52403670139</c:v>
                </c:pt>
                <c:pt idx="10">
                  <c:v>44780.524036712966</c:v>
                </c:pt>
                <c:pt idx="11">
                  <c:v>44780.524048321757</c:v>
                </c:pt>
                <c:pt idx="12">
                  <c:v>44780.524048333333</c:v>
                </c:pt>
                <c:pt idx="13">
                  <c:v>44780.524059930554</c:v>
                </c:pt>
                <c:pt idx="14">
                  <c:v>44780.52405994213</c:v>
                </c:pt>
                <c:pt idx="15">
                  <c:v>44780.524059953706</c:v>
                </c:pt>
                <c:pt idx="16">
                  <c:v>44780.524071562497</c:v>
                </c:pt>
                <c:pt idx="17">
                  <c:v>44780.524071574073</c:v>
                </c:pt>
                <c:pt idx="18">
                  <c:v>44780.524083171294</c:v>
                </c:pt>
                <c:pt idx="19">
                  <c:v>44780.524083182871</c:v>
                </c:pt>
                <c:pt idx="20">
                  <c:v>44780.524094780092</c:v>
                </c:pt>
                <c:pt idx="21">
                  <c:v>44780.524094791668</c:v>
                </c:pt>
                <c:pt idx="22">
                  <c:v>44780.524106400466</c:v>
                </c:pt>
                <c:pt idx="23">
                  <c:v>44780.524106412035</c:v>
                </c:pt>
                <c:pt idx="24">
                  <c:v>44780.524118009256</c:v>
                </c:pt>
                <c:pt idx="25">
                  <c:v>44780.524118020832</c:v>
                </c:pt>
                <c:pt idx="26">
                  <c:v>44780.52412962963</c:v>
                </c:pt>
                <c:pt idx="27">
                  <c:v>44780.524129641206</c:v>
                </c:pt>
              </c:numCache>
            </c:numRef>
          </c:cat>
          <c:val>
            <c:numRef>
              <c:f>'Gráficas cálculo estatismo'!$H$49:$H$76</c:f>
              <c:numCache>
                <c:formatCode>General</c:formatCode>
                <c:ptCount val="28"/>
                <c:pt idx="0">
                  <c:v>7.91181</c:v>
                </c:pt>
                <c:pt idx="1">
                  <c:v>7.91181</c:v>
                </c:pt>
                <c:pt idx="2">
                  <c:v>7.91181</c:v>
                </c:pt>
                <c:pt idx="3">
                  <c:v>7.91181</c:v>
                </c:pt>
                <c:pt idx="4">
                  <c:v>7.91181</c:v>
                </c:pt>
                <c:pt idx="5">
                  <c:v>7.91181</c:v>
                </c:pt>
                <c:pt idx="6">
                  <c:v>7.91181</c:v>
                </c:pt>
                <c:pt idx="7">
                  <c:v>7.91181</c:v>
                </c:pt>
                <c:pt idx="8">
                  <c:v>7.91181</c:v>
                </c:pt>
                <c:pt idx="9">
                  <c:v>7.91181</c:v>
                </c:pt>
                <c:pt idx="10">
                  <c:v>7.91181</c:v>
                </c:pt>
                <c:pt idx="11">
                  <c:v>7.91181</c:v>
                </c:pt>
                <c:pt idx="12">
                  <c:v>7.91181</c:v>
                </c:pt>
                <c:pt idx="13">
                  <c:v>7.91181</c:v>
                </c:pt>
                <c:pt idx="14">
                  <c:v>7.91181</c:v>
                </c:pt>
                <c:pt idx="15">
                  <c:v>7.91181</c:v>
                </c:pt>
                <c:pt idx="16">
                  <c:v>7.91181</c:v>
                </c:pt>
                <c:pt idx="17">
                  <c:v>7.91181</c:v>
                </c:pt>
                <c:pt idx="18">
                  <c:v>7.91181</c:v>
                </c:pt>
                <c:pt idx="19">
                  <c:v>7.91181</c:v>
                </c:pt>
                <c:pt idx="20">
                  <c:v>7.91181</c:v>
                </c:pt>
                <c:pt idx="21">
                  <c:v>7.91181</c:v>
                </c:pt>
                <c:pt idx="22">
                  <c:v>7.91181</c:v>
                </c:pt>
                <c:pt idx="23">
                  <c:v>7.91181</c:v>
                </c:pt>
                <c:pt idx="24">
                  <c:v>7.91181</c:v>
                </c:pt>
                <c:pt idx="25">
                  <c:v>7.91181</c:v>
                </c:pt>
                <c:pt idx="26">
                  <c:v>7.91181</c:v>
                </c:pt>
                <c:pt idx="27">
                  <c:v>7.91181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B-407A-B8B8-926EF296EA6B}"/>
            </c:ext>
          </c:extLst>
        </c:ser>
        <c:ser>
          <c:idx val="2"/>
          <c:order val="2"/>
          <c:tx>
            <c:strRef>
              <c:f>'Gráficas cálculo estatismo'!$H$49:$H$76</c:f>
              <c:strCache>
                <c:ptCount val="28"/>
                <c:pt idx="0">
                  <c:v>7,91181</c:v>
                </c:pt>
                <c:pt idx="1">
                  <c:v>7,91181</c:v>
                </c:pt>
                <c:pt idx="2">
                  <c:v>7,91181</c:v>
                </c:pt>
                <c:pt idx="3">
                  <c:v>7,91181</c:v>
                </c:pt>
                <c:pt idx="4">
                  <c:v>7,91181</c:v>
                </c:pt>
                <c:pt idx="5">
                  <c:v>7,91181</c:v>
                </c:pt>
                <c:pt idx="6">
                  <c:v>7,91181</c:v>
                </c:pt>
                <c:pt idx="7">
                  <c:v>7,91181</c:v>
                </c:pt>
                <c:pt idx="8">
                  <c:v>7,91181</c:v>
                </c:pt>
                <c:pt idx="9">
                  <c:v>7,91181</c:v>
                </c:pt>
                <c:pt idx="10">
                  <c:v>7,91181</c:v>
                </c:pt>
                <c:pt idx="11">
                  <c:v>7,91181</c:v>
                </c:pt>
                <c:pt idx="12">
                  <c:v>7,91181</c:v>
                </c:pt>
                <c:pt idx="13">
                  <c:v>7,91181</c:v>
                </c:pt>
                <c:pt idx="14">
                  <c:v>7,91181</c:v>
                </c:pt>
                <c:pt idx="15">
                  <c:v>7,91181</c:v>
                </c:pt>
                <c:pt idx="16">
                  <c:v>7,91181</c:v>
                </c:pt>
                <c:pt idx="17">
                  <c:v>7,91181</c:v>
                </c:pt>
                <c:pt idx="18">
                  <c:v>7,91181</c:v>
                </c:pt>
                <c:pt idx="19">
                  <c:v>7,91181</c:v>
                </c:pt>
                <c:pt idx="20">
                  <c:v>7,91181</c:v>
                </c:pt>
                <c:pt idx="21">
                  <c:v>7,91181</c:v>
                </c:pt>
                <c:pt idx="22">
                  <c:v>7,91181</c:v>
                </c:pt>
                <c:pt idx="23">
                  <c:v>7,91181</c:v>
                </c:pt>
                <c:pt idx="24">
                  <c:v>7,91181</c:v>
                </c:pt>
                <c:pt idx="25">
                  <c:v>7,91181</c:v>
                </c:pt>
                <c:pt idx="26">
                  <c:v>7,91181</c:v>
                </c:pt>
                <c:pt idx="27">
                  <c:v>7,91181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'Gráficas cálculo estatismo'!$E$49:$E$76</c:f>
              <c:numCache>
                <c:formatCode>h:mm:ss.000</c:formatCode>
                <c:ptCount val="28"/>
                <c:pt idx="0">
                  <c:v>44780.523978645833</c:v>
                </c:pt>
                <c:pt idx="1">
                  <c:v>44780.523990254631</c:v>
                </c:pt>
                <c:pt idx="2">
                  <c:v>44780.523990266207</c:v>
                </c:pt>
                <c:pt idx="3">
                  <c:v>44780.524001863429</c:v>
                </c:pt>
                <c:pt idx="4">
                  <c:v>44780.524001874997</c:v>
                </c:pt>
                <c:pt idx="5">
                  <c:v>44780.524013483795</c:v>
                </c:pt>
                <c:pt idx="6">
                  <c:v>44780.524013495371</c:v>
                </c:pt>
                <c:pt idx="7">
                  <c:v>44780.524025092593</c:v>
                </c:pt>
                <c:pt idx="8">
                  <c:v>44780.524025104169</c:v>
                </c:pt>
                <c:pt idx="9">
                  <c:v>44780.52403670139</c:v>
                </c:pt>
                <c:pt idx="10">
                  <c:v>44780.524036712966</c:v>
                </c:pt>
                <c:pt idx="11">
                  <c:v>44780.524048321757</c:v>
                </c:pt>
                <c:pt idx="12">
                  <c:v>44780.524048333333</c:v>
                </c:pt>
                <c:pt idx="13">
                  <c:v>44780.524059930554</c:v>
                </c:pt>
                <c:pt idx="14">
                  <c:v>44780.52405994213</c:v>
                </c:pt>
                <c:pt idx="15">
                  <c:v>44780.524059953706</c:v>
                </c:pt>
                <c:pt idx="16">
                  <c:v>44780.524071562497</c:v>
                </c:pt>
                <c:pt idx="17">
                  <c:v>44780.524071574073</c:v>
                </c:pt>
                <c:pt idx="18">
                  <c:v>44780.524083171294</c:v>
                </c:pt>
                <c:pt idx="19">
                  <c:v>44780.524083182871</c:v>
                </c:pt>
                <c:pt idx="20">
                  <c:v>44780.524094780092</c:v>
                </c:pt>
                <c:pt idx="21">
                  <c:v>44780.524094791668</c:v>
                </c:pt>
                <c:pt idx="22">
                  <c:v>44780.524106400466</c:v>
                </c:pt>
                <c:pt idx="23">
                  <c:v>44780.524106412035</c:v>
                </c:pt>
                <c:pt idx="24">
                  <c:v>44780.524118009256</c:v>
                </c:pt>
                <c:pt idx="25">
                  <c:v>44780.524118020832</c:v>
                </c:pt>
                <c:pt idx="26">
                  <c:v>44780.52412962963</c:v>
                </c:pt>
                <c:pt idx="27">
                  <c:v>44780.524129641206</c:v>
                </c:pt>
              </c:numCache>
            </c:numRef>
          </c:cat>
          <c:val>
            <c:numRef>
              <c:f>'Gráficas cálculo estatismo'!$I$49:$I$76</c:f>
              <c:numCache>
                <c:formatCode>General</c:formatCode>
                <c:ptCount val="28"/>
                <c:pt idx="0">
                  <c:v>7.8321899999999998</c:v>
                </c:pt>
                <c:pt idx="1">
                  <c:v>7.8321899999999998</c:v>
                </c:pt>
                <c:pt idx="2">
                  <c:v>7.8321899999999998</c:v>
                </c:pt>
                <c:pt idx="3">
                  <c:v>7.8321899999999998</c:v>
                </c:pt>
                <c:pt idx="4">
                  <c:v>7.8321899999999998</c:v>
                </c:pt>
                <c:pt idx="5">
                  <c:v>7.8321899999999998</c:v>
                </c:pt>
                <c:pt idx="6">
                  <c:v>7.8321899999999998</c:v>
                </c:pt>
                <c:pt idx="7">
                  <c:v>7.8321899999999998</c:v>
                </c:pt>
                <c:pt idx="8">
                  <c:v>7.8321899999999998</c:v>
                </c:pt>
                <c:pt idx="9">
                  <c:v>7.8321899999999998</c:v>
                </c:pt>
                <c:pt idx="10">
                  <c:v>7.8321899999999998</c:v>
                </c:pt>
                <c:pt idx="11">
                  <c:v>7.8321899999999998</c:v>
                </c:pt>
                <c:pt idx="12">
                  <c:v>7.8321899999999998</c:v>
                </c:pt>
                <c:pt idx="13">
                  <c:v>7.8321899999999998</c:v>
                </c:pt>
                <c:pt idx="14">
                  <c:v>7.8321899999999998</c:v>
                </c:pt>
                <c:pt idx="15">
                  <c:v>7.8321899999999998</c:v>
                </c:pt>
                <c:pt idx="16">
                  <c:v>7.8321899999999998</c:v>
                </c:pt>
                <c:pt idx="17">
                  <c:v>7.8321899999999998</c:v>
                </c:pt>
                <c:pt idx="18">
                  <c:v>7.8321899999999998</c:v>
                </c:pt>
                <c:pt idx="19">
                  <c:v>7.8321899999999998</c:v>
                </c:pt>
                <c:pt idx="20">
                  <c:v>7.8321899999999998</c:v>
                </c:pt>
                <c:pt idx="21">
                  <c:v>7.8321899999999998</c:v>
                </c:pt>
                <c:pt idx="22">
                  <c:v>7.8321899999999998</c:v>
                </c:pt>
                <c:pt idx="23">
                  <c:v>7.8321899999999998</c:v>
                </c:pt>
                <c:pt idx="24">
                  <c:v>7.8321899999999998</c:v>
                </c:pt>
                <c:pt idx="25">
                  <c:v>7.8321899999999998</c:v>
                </c:pt>
                <c:pt idx="26">
                  <c:v>7.8321899999999998</c:v>
                </c:pt>
                <c:pt idx="27">
                  <c:v>7.8321899999999998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B-407A-B8B8-926EF296EA6B}"/>
            </c:ext>
          </c:extLst>
        </c:ser>
        <c:ser>
          <c:idx val="3"/>
          <c:order val="3"/>
          <c:tx>
            <c:strRef>
              <c:f>'Gráficas cálculo estatismo'!$J$49:$J$69</c:f>
              <c:strCache>
                <c:ptCount val="21"/>
                <c:pt idx="0">
                  <c:v>6,58481</c:v>
                </c:pt>
                <c:pt idx="1">
                  <c:v>6,58481</c:v>
                </c:pt>
                <c:pt idx="2">
                  <c:v>6,58481</c:v>
                </c:pt>
                <c:pt idx="3">
                  <c:v>6,58481</c:v>
                </c:pt>
                <c:pt idx="4">
                  <c:v>6,58481</c:v>
                </c:pt>
                <c:pt idx="5">
                  <c:v>6,58481</c:v>
                </c:pt>
                <c:pt idx="6">
                  <c:v>6,58481</c:v>
                </c:pt>
                <c:pt idx="7">
                  <c:v>6,58481</c:v>
                </c:pt>
                <c:pt idx="8">
                  <c:v>6,58481</c:v>
                </c:pt>
                <c:pt idx="9">
                  <c:v>6,58481</c:v>
                </c:pt>
                <c:pt idx="10">
                  <c:v>6,58481</c:v>
                </c:pt>
                <c:pt idx="11">
                  <c:v>6,58481</c:v>
                </c:pt>
                <c:pt idx="12">
                  <c:v>6,58481</c:v>
                </c:pt>
                <c:pt idx="13">
                  <c:v>6,58481</c:v>
                </c:pt>
                <c:pt idx="14">
                  <c:v>6,58481</c:v>
                </c:pt>
                <c:pt idx="15">
                  <c:v>6,58481</c:v>
                </c:pt>
                <c:pt idx="16">
                  <c:v>6,58481</c:v>
                </c:pt>
                <c:pt idx="17">
                  <c:v>6,58481</c:v>
                </c:pt>
                <c:pt idx="18">
                  <c:v>6,58481</c:v>
                </c:pt>
                <c:pt idx="19">
                  <c:v>6,58481</c:v>
                </c:pt>
                <c:pt idx="20">
                  <c:v>6,58481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estatismo'!$E$49:$E$76</c:f>
              <c:numCache>
                <c:formatCode>h:mm:ss.000</c:formatCode>
                <c:ptCount val="28"/>
                <c:pt idx="0">
                  <c:v>44780.523978645833</c:v>
                </c:pt>
                <c:pt idx="1">
                  <c:v>44780.523990254631</c:v>
                </c:pt>
                <c:pt idx="2">
                  <c:v>44780.523990266207</c:v>
                </c:pt>
                <c:pt idx="3">
                  <c:v>44780.524001863429</c:v>
                </c:pt>
                <c:pt idx="4">
                  <c:v>44780.524001874997</c:v>
                </c:pt>
                <c:pt idx="5">
                  <c:v>44780.524013483795</c:v>
                </c:pt>
                <c:pt idx="6">
                  <c:v>44780.524013495371</c:v>
                </c:pt>
                <c:pt idx="7">
                  <c:v>44780.524025092593</c:v>
                </c:pt>
                <c:pt idx="8">
                  <c:v>44780.524025104169</c:v>
                </c:pt>
                <c:pt idx="9">
                  <c:v>44780.52403670139</c:v>
                </c:pt>
                <c:pt idx="10">
                  <c:v>44780.524036712966</c:v>
                </c:pt>
                <c:pt idx="11">
                  <c:v>44780.524048321757</c:v>
                </c:pt>
                <c:pt idx="12">
                  <c:v>44780.524048333333</c:v>
                </c:pt>
                <c:pt idx="13">
                  <c:v>44780.524059930554</c:v>
                </c:pt>
                <c:pt idx="14">
                  <c:v>44780.52405994213</c:v>
                </c:pt>
                <c:pt idx="15">
                  <c:v>44780.524059953706</c:v>
                </c:pt>
                <c:pt idx="16">
                  <c:v>44780.524071562497</c:v>
                </c:pt>
                <c:pt idx="17">
                  <c:v>44780.524071574073</c:v>
                </c:pt>
                <c:pt idx="18">
                  <c:v>44780.524083171294</c:v>
                </c:pt>
                <c:pt idx="19">
                  <c:v>44780.524083182871</c:v>
                </c:pt>
                <c:pt idx="20">
                  <c:v>44780.524094780092</c:v>
                </c:pt>
                <c:pt idx="21">
                  <c:v>44780.524094791668</c:v>
                </c:pt>
                <c:pt idx="22">
                  <c:v>44780.524106400466</c:v>
                </c:pt>
                <c:pt idx="23">
                  <c:v>44780.524106412035</c:v>
                </c:pt>
                <c:pt idx="24">
                  <c:v>44780.524118009256</c:v>
                </c:pt>
                <c:pt idx="25">
                  <c:v>44780.524118020832</c:v>
                </c:pt>
                <c:pt idx="26">
                  <c:v>44780.52412962963</c:v>
                </c:pt>
                <c:pt idx="27">
                  <c:v>44780.524129641206</c:v>
                </c:pt>
              </c:numCache>
            </c:numRef>
          </c:cat>
          <c:val>
            <c:numRef>
              <c:f>'Gráficas cálculo estatismo'!$J$49:$J$76</c:f>
              <c:numCache>
                <c:formatCode>General</c:formatCode>
                <c:ptCount val="28"/>
                <c:pt idx="0">
                  <c:v>6.5848100000000001</c:v>
                </c:pt>
                <c:pt idx="1">
                  <c:v>6.5848100000000001</c:v>
                </c:pt>
                <c:pt idx="2">
                  <c:v>6.5848100000000001</c:v>
                </c:pt>
                <c:pt idx="3">
                  <c:v>6.5848100000000001</c:v>
                </c:pt>
                <c:pt idx="4">
                  <c:v>6.5848100000000001</c:v>
                </c:pt>
                <c:pt idx="5">
                  <c:v>6.5848100000000001</c:v>
                </c:pt>
                <c:pt idx="6">
                  <c:v>6.5848100000000001</c:v>
                </c:pt>
                <c:pt idx="7">
                  <c:v>6.5848100000000001</c:v>
                </c:pt>
                <c:pt idx="8">
                  <c:v>6.5848100000000001</c:v>
                </c:pt>
                <c:pt idx="9">
                  <c:v>6.5848100000000001</c:v>
                </c:pt>
                <c:pt idx="10">
                  <c:v>6.5848100000000001</c:v>
                </c:pt>
                <c:pt idx="11">
                  <c:v>6.5848100000000001</c:v>
                </c:pt>
                <c:pt idx="12">
                  <c:v>6.5848100000000001</c:v>
                </c:pt>
                <c:pt idx="13">
                  <c:v>6.5848100000000001</c:v>
                </c:pt>
                <c:pt idx="14">
                  <c:v>6.5848100000000001</c:v>
                </c:pt>
                <c:pt idx="15">
                  <c:v>6.5848100000000001</c:v>
                </c:pt>
                <c:pt idx="16">
                  <c:v>6.5848100000000001</c:v>
                </c:pt>
                <c:pt idx="17">
                  <c:v>6.5848100000000001</c:v>
                </c:pt>
                <c:pt idx="18">
                  <c:v>6.5848100000000001</c:v>
                </c:pt>
                <c:pt idx="19">
                  <c:v>6.5848100000000001</c:v>
                </c:pt>
                <c:pt idx="20">
                  <c:v>6.5848100000000001</c:v>
                </c:pt>
                <c:pt idx="21">
                  <c:v>6.5848100000000001</c:v>
                </c:pt>
                <c:pt idx="22">
                  <c:v>6.5848100000000001</c:v>
                </c:pt>
                <c:pt idx="23">
                  <c:v>6.5848100000000001</c:v>
                </c:pt>
                <c:pt idx="24">
                  <c:v>6.5848100000000001</c:v>
                </c:pt>
                <c:pt idx="25">
                  <c:v>6.5848100000000001</c:v>
                </c:pt>
                <c:pt idx="26">
                  <c:v>6.5848100000000001</c:v>
                </c:pt>
                <c:pt idx="27">
                  <c:v>6.5848100000000001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B-407A-B8B8-926EF296EA6B}"/>
            </c:ext>
          </c:extLst>
        </c:ser>
        <c:ser>
          <c:idx val="4"/>
          <c:order val="4"/>
          <c:tx>
            <c:strRef>
              <c:f>'Gráficas cálculo estatismo'!$K$49:$K$76</c:f>
              <c:strCache>
                <c:ptCount val="28"/>
                <c:pt idx="0">
                  <c:v>6,50519</c:v>
                </c:pt>
                <c:pt idx="1">
                  <c:v>6,50519</c:v>
                </c:pt>
                <c:pt idx="2">
                  <c:v>6,50519</c:v>
                </c:pt>
                <c:pt idx="3">
                  <c:v>6,50519</c:v>
                </c:pt>
                <c:pt idx="4">
                  <c:v>6,50519</c:v>
                </c:pt>
                <c:pt idx="5">
                  <c:v>6,50519</c:v>
                </c:pt>
                <c:pt idx="6">
                  <c:v>6,50519</c:v>
                </c:pt>
                <c:pt idx="7">
                  <c:v>6,50519</c:v>
                </c:pt>
                <c:pt idx="8">
                  <c:v>6,50519</c:v>
                </c:pt>
                <c:pt idx="9">
                  <c:v>6,50519</c:v>
                </c:pt>
                <c:pt idx="10">
                  <c:v>6,50519</c:v>
                </c:pt>
                <c:pt idx="11">
                  <c:v>6,50519</c:v>
                </c:pt>
                <c:pt idx="12">
                  <c:v>6,50519</c:v>
                </c:pt>
                <c:pt idx="13">
                  <c:v>6,50519</c:v>
                </c:pt>
                <c:pt idx="14">
                  <c:v>6,50519</c:v>
                </c:pt>
                <c:pt idx="15">
                  <c:v>6,50519</c:v>
                </c:pt>
                <c:pt idx="16">
                  <c:v>6,50519</c:v>
                </c:pt>
                <c:pt idx="17">
                  <c:v>6,50519</c:v>
                </c:pt>
                <c:pt idx="18">
                  <c:v>6,50519</c:v>
                </c:pt>
                <c:pt idx="19">
                  <c:v>6,50519</c:v>
                </c:pt>
                <c:pt idx="20">
                  <c:v>6,50519</c:v>
                </c:pt>
                <c:pt idx="21">
                  <c:v>6,50519</c:v>
                </c:pt>
                <c:pt idx="22">
                  <c:v>6,50519</c:v>
                </c:pt>
                <c:pt idx="23">
                  <c:v>6,50519</c:v>
                </c:pt>
                <c:pt idx="24">
                  <c:v>6,50519</c:v>
                </c:pt>
                <c:pt idx="25">
                  <c:v>6,50519</c:v>
                </c:pt>
                <c:pt idx="26">
                  <c:v>6,50519</c:v>
                </c:pt>
                <c:pt idx="27">
                  <c:v>6,50519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'Gráficas cálculo estatismo'!$E$49:$E$76</c:f>
              <c:numCache>
                <c:formatCode>h:mm:ss.000</c:formatCode>
                <c:ptCount val="28"/>
                <c:pt idx="0">
                  <c:v>44780.523978645833</c:v>
                </c:pt>
                <c:pt idx="1">
                  <c:v>44780.523990254631</c:v>
                </c:pt>
                <c:pt idx="2">
                  <c:v>44780.523990266207</c:v>
                </c:pt>
                <c:pt idx="3">
                  <c:v>44780.524001863429</c:v>
                </c:pt>
                <c:pt idx="4">
                  <c:v>44780.524001874997</c:v>
                </c:pt>
                <c:pt idx="5">
                  <c:v>44780.524013483795</c:v>
                </c:pt>
                <c:pt idx="6">
                  <c:v>44780.524013495371</c:v>
                </c:pt>
                <c:pt idx="7">
                  <c:v>44780.524025092593</c:v>
                </c:pt>
                <c:pt idx="8">
                  <c:v>44780.524025104169</c:v>
                </c:pt>
                <c:pt idx="9">
                  <c:v>44780.52403670139</c:v>
                </c:pt>
                <c:pt idx="10">
                  <c:v>44780.524036712966</c:v>
                </c:pt>
                <c:pt idx="11">
                  <c:v>44780.524048321757</c:v>
                </c:pt>
                <c:pt idx="12">
                  <c:v>44780.524048333333</c:v>
                </c:pt>
                <c:pt idx="13">
                  <c:v>44780.524059930554</c:v>
                </c:pt>
                <c:pt idx="14">
                  <c:v>44780.52405994213</c:v>
                </c:pt>
                <c:pt idx="15">
                  <c:v>44780.524059953706</c:v>
                </c:pt>
                <c:pt idx="16">
                  <c:v>44780.524071562497</c:v>
                </c:pt>
                <c:pt idx="17">
                  <c:v>44780.524071574073</c:v>
                </c:pt>
                <c:pt idx="18">
                  <c:v>44780.524083171294</c:v>
                </c:pt>
                <c:pt idx="19">
                  <c:v>44780.524083182871</c:v>
                </c:pt>
                <c:pt idx="20">
                  <c:v>44780.524094780092</c:v>
                </c:pt>
                <c:pt idx="21">
                  <c:v>44780.524094791668</c:v>
                </c:pt>
                <c:pt idx="22">
                  <c:v>44780.524106400466</c:v>
                </c:pt>
                <c:pt idx="23">
                  <c:v>44780.524106412035</c:v>
                </c:pt>
                <c:pt idx="24">
                  <c:v>44780.524118009256</c:v>
                </c:pt>
                <c:pt idx="25">
                  <c:v>44780.524118020832</c:v>
                </c:pt>
                <c:pt idx="26">
                  <c:v>44780.52412962963</c:v>
                </c:pt>
                <c:pt idx="27">
                  <c:v>44780.524129641206</c:v>
                </c:pt>
              </c:numCache>
            </c:numRef>
          </c:cat>
          <c:val>
            <c:numRef>
              <c:f>'Gráficas cálculo estatismo'!$K$49:$K$76</c:f>
              <c:numCache>
                <c:formatCode>General</c:formatCode>
                <c:ptCount val="28"/>
                <c:pt idx="0">
                  <c:v>6.5051899999999998</c:v>
                </c:pt>
                <c:pt idx="1">
                  <c:v>6.5051899999999998</c:v>
                </c:pt>
                <c:pt idx="2">
                  <c:v>6.5051899999999998</c:v>
                </c:pt>
                <c:pt idx="3">
                  <c:v>6.5051899999999998</c:v>
                </c:pt>
                <c:pt idx="4">
                  <c:v>6.5051899999999998</c:v>
                </c:pt>
                <c:pt idx="5">
                  <c:v>6.5051899999999998</c:v>
                </c:pt>
                <c:pt idx="6">
                  <c:v>6.5051899999999998</c:v>
                </c:pt>
                <c:pt idx="7">
                  <c:v>6.5051899999999998</c:v>
                </c:pt>
                <c:pt idx="8">
                  <c:v>6.5051899999999998</c:v>
                </c:pt>
                <c:pt idx="9">
                  <c:v>6.5051899999999998</c:v>
                </c:pt>
                <c:pt idx="10">
                  <c:v>6.5051899999999998</c:v>
                </c:pt>
                <c:pt idx="11">
                  <c:v>6.5051899999999998</c:v>
                </c:pt>
                <c:pt idx="12">
                  <c:v>6.5051899999999998</c:v>
                </c:pt>
                <c:pt idx="13">
                  <c:v>6.5051899999999998</c:v>
                </c:pt>
                <c:pt idx="14">
                  <c:v>6.5051899999999998</c:v>
                </c:pt>
                <c:pt idx="15">
                  <c:v>6.5051899999999998</c:v>
                </c:pt>
                <c:pt idx="16">
                  <c:v>6.5051899999999998</c:v>
                </c:pt>
                <c:pt idx="17">
                  <c:v>6.5051899999999998</c:v>
                </c:pt>
                <c:pt idx="18">
                  <c:v>6.5051899999999998</c:v>
                </c:pt>
                <c:pt idx="19">
                  <c:v>6.5051899999999998</c:v>
                </c:pt>
                <c:pt idx="20">
                  <c:v>6.5051899999999998</c:v>
                </c:pt>
                <c:pt idx="21">
                  <c:v>6.5051899999999998</c:v>
                </c:pt>
                <c:pt idx="22">
                  <c:v>6.5051899999999998</c:v>
                </c:pt>
                <c:pt idx="23">
                  <c:v>6.5051899999999998</c:v>
                </c:pt>
                <c:pt idx="24">
                  <c:v>6.5051899999999998</c:v>
                </c:pt>
                <c:pt idx="25">
                  <c:v>6.5051899999999998</c:v>
                </c:pt>
                <c:pt idx="26">
                  <c:v>6.5051899999999998</c:v>
                </c:pt>
                <c:pt idx="27">
                  <c:v>6.5051899999999998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8B-407A-B8B8-926EF296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ax val="8.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estatismo'!$F$49:$F$76</c:f>
              <c:numCache>
                <c:formatCode>General</c:formatCode>
                <c:ptCount val="28"/>
                <c:pt idx="0">
                  <c:v>60.200000762939453</c:v>
                </c:pt>
                <c:pt idx="1">
                  <c:v>60.200000762939453</c:v>
                </c:pt>
                <c:pt idx="2">
                  <c:v>60.200000762939453</c:v>
                </c:pt>
                <c:pt idx="3">
                  <c:v>60.400001525878906</c:v>
                </c:pt>
                <c:pt idx="4">
                  <c:v>60.400001525878906</c:v>
                </c:pt>
                <c:pt idx="5">
                  <c:v>60.400001525878906</c:v>
                </c:pt>
                <c:pt idx="6">
                  <c:v>60.400001525878906</c:v>
                </c:pt>
                <c:pt idx="7">
                  <c:v>60.400001525878906</c:v>
                </c:pt>
                <c:pt idx="8">
                  <c:v>60.400001525878906</c:v>
                </c:pt>
                <c:pt idx="9">
                  <c:v>60.400001525878906</c:v>
                </c:pt>
                <c:pt idx="10">
                  <c:v>60.400001525878906</c:v>
                </c:pt>
                <c:pt idx="11">
                  <c:v>60.400001525878906</c:v>
                </c:pt>
                <c:pt idx="12">
                  <c:v>60.400001525878906</c:v>
                </c:pt>
                <c:pt idx="13">
                  <c:v>60.400001525878906</c:v>
                </c:pt>
                <c:pt idx="14">
                  <c:v>60.400001525878906</c:v>
                </c:pt>
                <c:pt idx="15">
                  <c:v>60.400001525878906</c:v>
                </c:pt>
                <c:pt idx="16">
                  <c:v>60.400001525878906</c:v>
                </c:pt>
                <c:pt idx="17">
                  <c:v>60.400001525878906</c:v>
                </c:pt>
                <c:pt idx="18">
                  <c:v>60.400001525878906</c:v>
                </c:pt>
                <c:pt idx="19">
                  <c:v>60.400001525878906</c:v>
                </c:pt>
                <c:pt idx="20">
                  <c:v>60.400001525878906</c:v>
                </c:pt>
                <c:pt idx="21">
                  <c:v>60.400001525878906</c:v>
                </c:pt>
                <c:pt idx="22">
                  <c:v>60.400001525878906</c:v>
                </c:pt>
                <c:pt idx="23">
                  <c:v>60.400001525878906</c:v>
                </c:pt>
                <c:pt idx="24">
                  <c:v>60.400001525878906</c:v>
                </c:pt>
                <c:pt idx="25">
                  <c:v>60.400001525878906</c:v>
                </c:pt>
                <c:pt idx="26">
                  <c:v>60.400001525878906</c:v>
                </c:pt>
                <c:pt idx="27">
                  <c:v>60.400001525878906</c:v>
                </c:pt>
              </c:numCache>
            </c:numRef>
          </c:cat>
          <c:val>
            <c:numRef>
              <c:f>'Gráficas cálculo estatismo'!$G$49:$G$76</c:f>
              <c:numCache>
                <c:formatCode>General</c:formatCode>
                <c:ptCount val="28"/>
                <c:pt idx="0">
                  <c:v>7.8697600364685059</c:v>
                </c:pt>
                <c:pt idx="1">
                  <c:v>7.8664898872375488</c:v>
                </c:pt>
                <c:pt idx="2">
                  <c:v>7.8664898872375488</c:v>
                </c:pt>
                <c:pt idx="3">
                  <c:v>7.8712801933288574</c:v>
                </c:pt>
                <c:pt idx="4">
                  <c:v>7.8712801933288574</c:v>
                </c:pt>
                <c:pt idx="5">
                  <c:v>7.8712801933288574</c:v>
                </c:pt>
                <c:pt idx="6">
                  <c:v>7.8712801933288574</c:v>
                </c:pt>
                <c:pt idx="7">
                  <c:v>7.4934501647949219</c:v>
                </c:pt>
                <c:pt idx="8">
                  <c:v>7.4934501647949219</c:v>
                </c:pt>
                <c:pt idx="9">
                  <c:v>6.990109920501709</c:v>
                </c:pt>
                <c:pt idx="10">
                  <c:v>6.990109920501709</c:v>
                </c:pt>
                <c:pt idx="11">
                  <c:v>6.990109920501709</c:v>
                </c:pt>
                <c:pt idx="12">
                  <c:v>6.990109920501709</c:v>
                </c:pt>
                <c:pt idx="13">
                  <c:v>6.7092099189758301</c:v>
                </c:pt>
                <c:pt idx="14">
                  <c:v>6.7092099189758301</c:v>
                </c:pt>
                <c:pt idx="15">
                  <c:v>6.7092099189758301</c:v>
                </c:pt>
                <c:pt idx="16">
                  <c:v>6.5822501182556152</c:v>
                </c:pt>
                <c:pt idx="17">
                  <c:v>6.5822501182556152</c:v>
                </c:pt>
                <c:pt idx="18">
                  <c:v>6.5469198226928711</c:v>
                </c:pt>
                <c:pt idx="19">
                  <c:v>6.5469198226928711</c:v>
                </c:pt>
                <c:pt idx="20">
                  <c:v>6.5469198226928711</c:v>
                </c:pt>
                <c:pt idx="21">
                  <c:v>6.5469198226928711</c:v>
                </c:pt>
                <c:pt idx="22">
                  <c:v>6.5249500274658203</c:v>
                </c:pt>
                <c:pt idx="23">
                  <c:v>6.5249500274658203</c:v>
                </c:pt>
                <c:pt idx="24">
                  <c:v>6.5187602043151855</c:v>
                </c:pt>
                <c:pt idx="25">
                  <c:v>6.5187602043151855</c:v>
                </c:pt>
                <c:pt idx="26">
                  <c:v>6.5187602043151855</c:v>
                </c:pt>
                <c:pt idx="27">
                  <c:v>6.5187602043151855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C-4808-94E0-D82B006E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'Gráficas cálculo estatismo'!$E$49:$E$76</c:f>
              <c:numCache>
                <c:formatCode>h:mm:ss.000</c:formatCode>
                <c:ptCount val="28"/>
                <c:pt idx="0">
                  <c:v>44780.523978645833</c:v>
                </c:pt>
                <c:pt idx="1">
                  <c:v>44780.523990254631</c:v>
                </c:pt>
                <c:pt idx="2">
                  <c:v>44780.523990266207</c:v>
                </c:pt>
                <c:pt idx="3">
                  <c:v>44780.524001863429</c:v>
                </c:pt>
                <c:pt idx="4">
                  <c:v>44780.524001874997</c:v>
                </c:pt>
                <c:pt idx="5">
                  <c:v>44780.524013483795</c:v>
                </c:pt>
                <c:pt idx="6">
                  <c:v>44780.524013495371</c:v>
                </c:pt>
                <c:pt idx="7">
                  <c:v>44780.524025092593</c:v>
                </c:pt>
                <c:pt idx="8">
                  <c:v>44780.524025104169</c:v>
                </c:pt>
                <c:pt idx="9">
                  <c:v>44780.52403670139</c:v>
                </c:pt>
                <c:pt idx="10">
                  <c:v>44780.524036712966</c:v>
                </c:pt>
                <c:pt idx="11">
                  <c:v>44780.524048321757</c:v>
                </c:pt>
                <c:pt idx="12">
                  <c:v>44780.524048333333</c:v>
                </c:pt>
                <c:pt idx="13">
                  <c:v>44780.524059930554</c:v>
                </c:pt>
                <c:pt idx="14">
                  <c:v>44780.52405994213</c:v>
                </c:pt>
                <c:pt idx="15">
                  <c:v>44780.524059953706</c:v>
                </c:pt>
                <c:pt idx="16">
                  <c:v>44780.524071562497</c:v>
                </c:pt>
                <c:pt idx="17">
                  <c:v>44780.524071574073</c:v>
                </c:pt>
                <c:pt idx="18">
                  <c:v>44780.524083171294</c:v>
                </c:pt>
                <c:pt idx="19">
                  <c:v>44780.524083182871</c:v>
                </c:pt>
                <c:pt idx="20">
                  <c:v>44780.524094780092</c:v>
                </c:pt>
                <c:pt idx="21">
                  <c:v>44780.524094791668</c:v>
                </c:pt>
                <c:pt idx="22">
                  <c:v>44780.524106400466</c:v>
                </c:pt>
                <c:pt idx="23">
                  <c:v>44780.524106412035</c:v>
                </c:pt>
                <c:pt idx="24">
                  <c:v>44780.524118009256</c:v>
                </c:pt>
                <c:pt idx="25">
                  <c:v>44780.524118020832</c:v>
                </c:pt>
                <c:pt idx="26">
                  <c:v>44780.52412962963</c:v>
                </c:pt>
                <c:pt idx="27">
                  <c:v>44780.524129641206</c:v>
                </c:pt>
              </c:numCache>
            </c:numRef>
          </c:cat>
          <c:val>
            <c:numRef>
              <c:f>'Gráficas cálculo estatismo'!$F$49:$F$76</c:f>
              <c:numCache>
                <c:formatCode>General</c:formatCode>
                <c:ptCount val="28"/>
                <c:pt idx="0">
                  <c:v>60.200000762939453</c:v>
                </c:pt>
                <c:pt idx="1">
                  <c:v>60.200000762939453</c:v>
                </c:pt>
                <c:pt idx="2">
                  <c:v>60.200000762939453</c:v>
                </c:pt>
                <c:pt idx="3">
                  <c:v>60.400001525878906</c:v>
                </c:pt>
                <c:pt idx="4">
                  <c:v>60.400001525878906</c:v>
                </c:pt>
                <c:pt idx="5">
                  <c:v>60.400001525878906</c:v>
                </c:pt>
                <c:pt idx="6">
                  <c:v>60.400001525878906</c:v>
                </c:pt>
                <c:pt idx="7">
                  <c:v>60.400001525878906</c:v>
                </c:pt>
                <c:pt idx="8">
                  <c:v>60.400001525878906</c:v>
                </c:pt>
                <c:pt idx="9">
                  <c:v>60.400001525878906</c:v>
                </c:pt>
                <c:pt idx="10">
                  <c:v>60.400001525878906</c:v>
                </c:pt>
                <c:pt idx="11">
                  <c:v>60.400001525878906</c:v>
                </c:pt>
                <c:pt idx="12">
                  <c:v>60.400001525878906</c:v>
                </c:pt>
                <c:pt idx="13">
                  <c:v>60.400001525878906</c:v>
                </c:pt>
                <c:pt idx="14">
                  <c:v>60.400001525878906</c:v>
                </c:pt>
                <c:pt idx="15">
                  <c:v>60.400001525878906</c:v>
                </c:pt>
                <c:pt idx="16">
                  <c:v>60.400001525878906</c:v>
                </c:pt>
                <c:pt idx="17">
                  <c:v>60.400001525878906</c:v>
                </c:pt>
                <c:pt idx="18">
                  <c:v>60.400001525878906</c:v>
                </c:pt>
                <c:pt idx="19">
                  <c:v>60.400001525878906</c:v>
                </c:pt>
                <c:pt idx="20">
                  <c:v>60.400001525878906</c:v>
                </c:pt>
                <c:pt idx="21">
                  <c:v>60.400001525878906</c:v>
                </c:pt>
                <c:pt idx="22">
                  <c:v>60.400001525878906</c:v>
                </c:pt>
                <c:pt idx="23">
                  <c:v>60.400001525878906</c:v>
                </c:pt>
                <c:pt idx="24">
                  <c:v>60.400001525878906</c:v>
                </c:pt>
                <c:pt idx="25">
                  <c:v>60.400001525878906</c:v>
                </c:pt>
                <c:pt idx="26">
                  <c:v>60.400001525878906</c:v>
                </c:pt>
                <c:pt idx="27">
                  <c:v>60.400001525878906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0-4A67-A5DC-5BEB8F1E9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estatismo'!$F$95:$F$122</c:f>
              <c:numCache>
                <c:formatCode>General</c:formatCode>
                <c:ptCount val="28"/>
                <c:pt idx="0">
                  <c:v>60.400001525878906</c:v>
                </c:pt>
                <c:pt idx="1">
                  <c:v>60.400001525878906</c:v>
                </c:pt>
                <c:pt idx="2">
                  <c:v>60.400001525878906</c:v>
                </c:pt>
                <c:pt idx="3">
                  <c:v>60.400001525878906</c:v>
                </c:pt>
                <c:pt idx="4">
                  <c:v>60.599998474121094</c:v>
                </c:pt>
                <c:pt idx="5">
                  <c:v>60.599998474121094</c:v>
                </c:pt>
                <c:pt idx="6">
                  <c:v>60.599998474121094</c:v>
                </c:pt>
                <c:pt idx="7">
                  <c:v>60.599998474121094</c:v>
                </c:pt>
                <c:pt idx="8">
                  <c:v>60.599998474121094</c:v>
                </c:pt>
                <c:pt idx="9">
                  <c:v>60.599998474121094</c:v>
                </c:pt>
                <c:pt idx="10">
                  <c:v>60.599998474121094</c:v>
                </c:pt>
                <c:pt idx="11">
                  <c:v>60.599998474121094</c:v>
                </c:pt>
                <c:pt idx="12">
                  <c:v>60.599998474121094</c:v>
                </c:pt>
                <c:pt idx="13">
                  <c:v>60.599998474121094</c:v>
                </c:pt>
                <c:pt idx="14">
                  <c:v>60.599998474121094</c:v>
                </c:pt>
                <c:pt idx="15">
                  <c:v>60.599998474121094</c:v>
                </c:pt>
                <c:pt idx="16">
                  <c:v>60.599998474121094</c:v>
                </c:pt>
                <c:pt idx="17">
                  <c:v>60.599998474121094</c:v>
                </c:pt>
                <c:pt idx="18">
                  <c:v>60.599998474121094</c:v>
                </c:pt>
                <c:pt idx="19">
                  <c:v>60.599998474121094</c:v>
                </c:pt>
                <c:pt idx="20">
                  <c:v>60.599998474121094</c:v>
                </c:pt>
                <c:pt idx="21">
                  <c:v>60.599998474121094</c:v>
                </c:pt>
                <c:pt idx="22">
                  <c:v>60.599998474121094</c:v>
                </c:pt>
                <c:pt idx="23">
                  <c:v>60.599998474121094</c:v>
                </c:pt>
                <c:pt idx="24">
                  <c:v>60.599998474121094</c:v>
                </c:pt>
                <c:pt idx="25">
                  <c:v>60.599998474121094</c:v>
                </c:pt>
                <c:pt idx="26">
                  <c:v>60.599998474121094</c:v>
                </c:pt>
                <c:pt idx="27">
                  <c:v>60.599998474121094</c:v>
                </c:pt>
              </c:numCache>
            </c:numRef>
          </c:cat>
          <c:val>
            <c:numRef>
              <c:f>'Gráficas cálculo estatismo'!$G$95:$G$122</c:f>
              <c:numCache>
                <c:formatCode>General</c:formatCode>
                <c:ptCount val="28"/>
                <c:pt idx="0">
                  <c:v>6.5459198951721191</c:v>
                </c:pt>
                <c:pt idx="1">
                  <c:v>6.5459198951721191</c:v>
                </c:pt>
                <c:pt idx="2">
                  <c:v>6.5459198951721191</c:v>
                </c:pt>
                <c:pt idx="3">
                  <c:v>6.5459198951721191</c:v>
                </c:pt>
                <c:pt idx="4">
                  <c:v>6.545569896697998</c:v>
                </c:pt>
                <c:pt idx="5">
                  <c:v>6.545569896697998</c:v>
                </c:pt>
                <c:pt idx="6">
                  <c:v>6.4085001945495605</c:v>
                </c:pt>
                <c:pt idx="7">
                  <c:v>6.4085001945495605</c:v>
                </c:pt>
                <c:pt idx="8">
                  <c:v>6.4085001945495605</c:v>
                </c:pt>
                <c:pt idx="9">
                  <c:v>6.4085001945495605</c:v>
                </c:pt>
                <c:pt idx="10">
                  <c:v>5.8187298774719238</c:v>
                </c:pt>
                <c:pt idx="11">
                  <c:v>5.8187298774719238</c:v>
                </c:pt>
                <c:pt idx="12">
                  <c:v>5.3812899589538574</c:v>
                </c:pt>
                <c:pt idx="13">
                  <c:v>5.3812899589538574</c:v>
                </c:pt>
                <c:pt idx="14">
                  <c:v>5.2105798721313477</c:v>
                </c:pt>
                <c:pt idx="15">
                  <c:v>5.2105798721313477</c:v>
                </c:pt>
                <c:pt idx="16">
                  <c:v>5.2105798721313477</c:v>
                </c:pt>
                <c:pt idx="17">
                  <c:v>5.2105798721313477</c:v>
                </c:pt>
                <c:pt idx="18">
                  <c:v>5.1408801078796387</c:v>
                </c:pt>
                <c:pt idx="19">
                  <c:v>5.1408801078796387</c:v>
                </c:pt>
                <c:pt idx="20">
                  <c:v>5.1675801277160645</c:v>
                </c:pt>
                <c:pt idx="21">
                  <c:v>5.1675801277160645</c:v>
                </c:pt>
                <c:pt idx="22">
                  <c:v>5.1871399879455566</c:v>
                </c:pt>
                <c:pt idx="23">
                  <c:v>5.1871399879455566</c:v>
                </c:pt>
                <c:pt idx="24">
                  <c:v>5.2223100662231445</c:v>
                </c:pt>
                <c:pt idx="25">
                  <c:v>5.2223100662231445</c:v>
                </c:pt>
                <c:pt idx="26">
                  <c:v>5.2232398986816406</c:v>
                </c:pt>
                <c:pt idx="27">
                  <c:v>5.2232398986816406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3-4AFF-882D-0423E5A2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3.jpg@01D3FCA7.940CA130" TargetMode="External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image" Target="cid:image003.jpg@01D3FCA7.940CA130" TargetMode="Externa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image" Target="../media/image1.jpe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A21C9-7856-4640-9B79-7844AFDD5A5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402590</xdr:colOff>
      <xdr:row>17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704215</xdr:colOff>
      <xdr:row>0</xdr:row>
      <xdr:rowOff>588010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9BB33D-DD89-3445-8E2B-75BD4E4F7451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1345</xdr:colOff>
      <xdr:row>4</xdr:row>
      <xdr:rowOff>15689</xdr:rowOff>
    </xdr:from>
    <xdr:to>
      <xdr:col>25</xdr:col>
      <xdr:colOff>736899</xdr:colOff>
      <xdr:row>39</xdr:row>
      <xdr:rowOff>126403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F794CD-C14D-46B0-AD5B-20C4FC67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53788</xdr:colOff>
      <xdr:row>42</xdr:row>
      <xdr:rowOff>71718</xdr:rowOff>
    </xdr:from>
    <xdr:to>
      <xdr:col>26</xdr:col>
      <xdr:colOff>448</xdr:colOff>
      <xdr:row>78</xdr:row>
      <xdr:rowOff>3138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577292E-B4FB-4FBD-98A8-D644428C4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98425</xdr:colOff>
      <xdr:row>0</xdr:row>
      <xdr:rowOff>591820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881E9-9A64-DC4D-9831-79346CD13C8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466165</xdr:colOff>
      <xdr:row>0</xdr:row>
      <xdr:rowOff>62753</xdr:rowOff>
    </xdr:from>
    <xdr:to>
      <xdr:col>3</xdr:col>
      <xdr:colOff>933284</xdr:colOff>
      <xdr:row>0</xdr:row>
      <xdr:rowOff>634253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66C98-A31D-7A45-91F4-3A539620B351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79" y="62753"/>
          <a:ext cx="139240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766099</xdr:colOff>
      <xdr:row>8</xdr:row>
      <xdr:rowOff>87085</xdr:rowOff>
    </xdr:from>
    <xdr:to>
      <xdr:col>29</xdr:col>
      <xdr:colOff>646612</xdr:colOff>
      <xdr:row>32</xdr:row>
      <xdr:rowOff>21772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ABE096-6B83-4209-8B5E-723A6E249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29094</xdr:colOff>
      <xdr:row>8</xdr:row>
      <xdr:rowOff>39876</xdr:rowOff>
    </xdr:from>
    <xdr:to>
      <xdr:col>44</xdr:col>
      <xdr:colOff>127066</xdr:colOff>
      <xdr:row>31</xdr:row>
      <xdr:rowOff>164275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D3F7FE-CE1B-4858-87F5-F4EF260F5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31376</xdr:colOff>
      <xdr:row>8</xdr:row>
      <xdr:rowOff>43543</xdr:rowOff>
    </xdr:from>
    <xdr:to>
      <xdr:col>19</xdr:col>
      <xdr:colOff>386763</xdr:colOff>
      <xdr:row>23</xdr:row>
      <xdr:rowOff>11062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73D0B0E-CEC2-47FC-93CC-E1816CB1B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35861</xdr:colOff>
      <xdr:row>47</xdr:row>
      <xdr:rowOff>44823</xdr:rowOff>
    </xdr:from>
    <xdr:to>
      <xdr:col>30</xdr:col>
      <xdr:colOff>224118</xdr:colOff>
      <xdr:row>67</xdr:row>
      <xdr:rowOff>162887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CBC9EE4-EFEA-4402-BFA1-A4C526112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13857</xdr:colOff>
      <xdr:row>46</xdr:row>
      <xdr:rowOff>170388</xdr:rowOff>
    </xdr:from>
    <xdr:to>
      <xdr:col>43</xdr:col>
      <xdr:colOff>515880</xdr:colOff>
      <xdr:row>67</xdr:row>
      <xdr:rowOff>179352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5A15E6D-85E9-4C18-A97F-0C5498592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26894</xdr:colOff>
      <xdr:row>47</xdr:row>
      <xdr:rowOff>35859</xdr:rowOff>
    </xdr:from>
    <xdr:to>
      <xdr:col>19</xdr:col>
      <xdr:colOff>376518</xdr:colOff>
      <xdr:row>62</xdr:row>
      <xdr:rowOff>9141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4B179B-8A09-4E4F-885C-E796AE2A8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790815</xdr:colOff>
      <xdr:row>91</xdr:row>
      <xdr:rowOff>179294</xdr:rowOff>
    </xdr:from>
    <xdr:to>
      <xdr:col>43</xdr:col>
      <xdr:colOff>596793</xdr:colOff>
      <xdr:row>111</xdr:row>
      <xdr:rowOff>48024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91D7374-0BC6-4DE5-8802-46F91ECC2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789222</xdr:colOff>
      <xdr:row>92</xdr:row>
      <xdr:rowOff>57371</xdr:rowOff>
    </xdr:from>
    <xdr:to>
      <xdr:col>32</xdr:col>
      <xdr:colOff>30480</xdr:colOff>
      <xdr:row>119</xdr:row>
      <xdr:rowOff>60960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81C37FE-7039-C893-AE0B-AEF766D1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758740</xdr:colOff>
      <xdr:row>93</xdr:row>
      <xdr:rowOff>17929</xdr:rowOff>
    </xdr:from>
    <xdr:to>
      <xdr:col>19</xdr:col>
      <xdr:colOff>319470</xdr:colOff>
      <xdr:row>107</xdr:row>
      <xdr:rowOff>170506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20202597-D38C-467A-B7CA-DC28677E6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24159</xdr:colOff>
      <xdr:row>133</xdr:row>
      <xdr:rowOff>178618</xdr:rowOff>
    </xdr:from>
    <xdr:to>
      <xdr:col>44</xdr:col>
      <xdr:colOff>416627</xdr:colOff>
      <xdr:row>155</xdr:row>
      <xdr:rowOff>135971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B957974-780B-489D-8B97-4B705A627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32273</xdr:colOff>
      <xdr:row>134</xdr:row>
      <xdr:rowOff>30480</xdr:rowOff>
    </xdr:from>
    <xdr:to>
      <xdr:col>32</xdr:col>
      <xdr:colOff>285206</xdr:colOff>
      <xdr:row>156</xdr:row>
      <xdr:rowOff>161109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0410568-0970-4081-B089-57F8512DB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62753</xdr:colOff>
      <xdr:row>134</xdr:row>
      <xdr:rowOff>62753</xdr:rowOff>
    </xdr:from>
    <xdr:to>
      <xdr:col>19</xdr:col>
      <xdr:colOff>412377</xdr:colOff>
      <xdr:row>149</xdr:row>
      <xdr:rowOff>36035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7C0AC924-E03A-47DF-A13D-E3FB05C10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40575</xdr:colOff>
      <xdr:row>161</xdr:row>
      <xdr:rowOff>90406</xdr:rowOff>
    </xdr:from>
    <xdr:to>
      <xdr:col>44</xdr:col>
      <xdr:colOff>518266</xdr:colOff>
      <xdr:row>187</xdr:row>
      <xdr:rowOff>8908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69AD93D-514B-4C22-83F9-E0F711408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30482</xdr:colOff>
      <xdr:row>161</xdr:row>
      <xdr:rowOff>109369</xdr:rowOff>
    </xdr:from>
    <xdr:to>
      <xdr:col>33</xdr:col>
      <xdr:colOff>518160</xdr:colOff>
      <xdr:row>187</xdr:row>
      <xdr:rowOff>69925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D874655-C141-4866-92E2-1FF9C08F8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77480</xdr:colOff>
      <xdr:row>161</xdr:row>
      <xdr:rowOff>44824</xdr:rowOff>
    </xdr:from>
    <xdr:to>
      <xdr:col>19</xdr:col>
      <xdr:colOff>427104</xdr:colOff>
      <xdr:row>176</xdr:row>
      <xdr:rowOff>18105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143F041B-DA3E-4C75-8A11-5B3DB8F33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786601</xdr:colOff>
      <xdr:row>192</xdr:row>
      <xdr:rowOff>35940</xdr:rowOff>
    </xdr:from>
    <xdr:to>
      <xdr:col>45</xdr:col>
      <xdr:colOff>197643</xdr:colOff>
      <xdr:row>216</xdr:row>
      <xdr:rowOff>147103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6BD96436-7EC9-4A64-B91D-06BD293D6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20</xdr:col>
      <xdr:colOff>774552</xdr:colOff>
      <xdr:row>191</xdr:row>
      <xdr:rowOff>168535</xdr:rowOff>
    </xdr:from>
    <xdr:to>
      <xdr:col>33</xdr:col>
      <xdr:colOff>702832</xdr:colOff>
      <xdr:row>217</xdr:row>
      <xdr:rowOff>48409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EF4B2E20-8440-43BC-B43E-5E06F246B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35859</xdr:colOff>
      <xdr:row>192</xdr:row>
      <xdr:rowOff>80682</xdr:rowOff>
    </xdr:from>
    <xdr:to>
      <xdr:col>19</xdr:col>
      <xdr:colOff>385483</xdr:colOff>
      <xdr:row>207</xdr:row>
      <xdr:rowOff>53965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17CD734-E421-496A-B265-2A0A29FC2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59785</xdr:colOff>
      <xdr:row>221</xdr:row>
      <xdr:rowOff>27593</xdr:rowOff>
    </xdr:from>
    <xdr:to>
      <xdr:col>46</xdr:col>
      <xdr:colOff>116017</xdr:colOff>
      <xdr:row>243</xdr:row>
      <xdr:rowOff>699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121852A-AA05-47CE-8C19-440D8535F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21</xdr:col>
      <xdr:colOff>19070</xdr:colOff>
      <xdr:row>220</xdr:row>
      <xdr:rowOff>153867</xdr:rowOff>
    </xdr:from>
    <xdr:to>
      <xdr:col>33</xdr:col>
      <xdr:colOff>580260</xdr:colOff>
      <xdr:row>243</xdr:row>
      <xdr:rowOff>22167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41EE65EF-5E0A-46BB-A65E-D26B3C3E5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40748</xdr:colOff>
      <xdr:row>220</xdr:row>
      <xdr:rowOff>152401</xdr:rowOff>
    </xdr:from>
    <xdr:to>
      <xdr:col>19</xdr:col>
      <xdr:colOff>389557</xdr:colOff>
      <xdr:row>235</xdr:row>
      <xdr:rowOff>125682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75A37848-799B-4361-9070-F305693AF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1341</xdr:colOff>
      <xdr:row>247</xdr:row>
      <xdr:rowOff>90287</xdr:rowOff>
    </xdr:from>
    <xdr:to>
      <xdr:col>45</xdr:col>
      <xdr:colOff>396240</xdr:colOff>
      <xdr:row>269</xdr:row>
      <xdr:rowOff>152400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341EB03E-D3C8-4532-AE71-23FC2CB0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21</xdr:col>
      <xdr:colOff>39446</xdr:colOff>
      <xdr:row>248</xdr:row>
      <xdr:rowOff>31784</xdr:rowOff>
    </xdr:from>
    <xdr:to>
      <xdr:col>33</xdr:col>
      <xdr:colOff>626226</xdr:colOff>
      <xdr:row>269</xdr:row>
      <xdr:rowOff>41563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58B6F1F9-25C8-40A8-B724-21B77EF23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35859</xdr:colOff>
      <xdr:row>248</xdr:row>
      <xdr:rowOff>71718</xdr:rowOff>
    </xdr:from>
    <xdr:to>
      <xdr:col>19</xdr:col>
      <xdr:colOff>385483</xdr:colOff>
      <xdr:row>263</xdr:row>
      <xdr:rowOff>44998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8722ACAA-5D28-41A0-8065-10ED0A62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705069</xdr:colOff>
      <xdr:row>287</xdr:row>
      <xdr:rowOff>77481</xdr:rowOff>
    </xdr:from>
    <xdr:to>
      <xdr:col>44</xdr:col>
      <xdr:colOff>71718</xdr:colOff>
      <xdr:row>313</xdr:row>
      <xdr:rowOff>125506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154C9107-E8B2-4B85-A46B-3B1F634BC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16464</xdr:colOff>
      <xdr:row>286</xdr:row>
      <xdr:rowOff>35859</xdr:rowOff>
    </xdr:from>
    <xdr:to>
      <xdr:col>33</xdr:col>
      <xdr:colOff>403412</xdr:colOff>
      <xdr:row>313</xdr:row>
      <xdr:rowOff>116540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BA8F71B-5DBF-4B3E-A86C-81207CCB3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21771</xdr:colOff>
      <xdr:row>286</xdr:row>
      <xdr:rowOff>65315</xdr:rowOff>
    </xdr:from>
    <xdr:to>
      <xdr:col>19</xdr:col>
      <xdr:colOff>371395</xdr:colOff>
      <xdr:row>301</xdr:row>
      <xdr:rowOff>32834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90BCA48A-0F02-4FD5-A848-0AD3B6E31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30970</xdr:colOff>
      <xdr:row>318</xdr:row>
      <xdr:rowOff>74979</xdr:rowOff>
    </xdr:from>
    <xdr:to>
      <xdr:col>42</xdr:col>
      <xdr:colOff>380594</xdr:colOff>
      <xdr:row>333</xdr:row>
      <xdr:rowOff>37918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A3DF2757-1228-4BFF-BB84-4712A7CEB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21</xdr:col>
      <xdr:colOff>114098</xdr:colOff>
      <xdr:row>316</xdr:row>
      <xdr:rowOff>48900</xdr:rowOff>
    </xdr:from>
    <xdr:to>
      <xdr:col>33</xdr:col>
      <xdr:colOff>493059</xdr:colOff>
      <xdr:row>338</xdr:row>
      <xdr:rowOff>44823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86C2908C-2EA4-4B3E-9B80-45DB7F3B6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35329</xdr:colOff>
      <xdr:row>316</xdr:row>
      <xdr:rowOff>16626</xdr:rowOff>
    </xdr:from>
    <xdr:to>
      <xdr:col>19</xdr:col>
      <xdr:colOff>384953</xdr:colOff>
      <xdr:row>330</xdr:row>
      <xdr:rowOff>171973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CD56978-AF9C-4825-920B-4DDD2DB77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19" sqref="B19"/>
    </sheetView>
  </sheetViews>
  <sheetFormatPr baseColWidth="10" defaultRowHeight="14.4" x14ac:dyDescent="0.3"/>
  <cols>
    <col min="1" max="1" width="77.33203125" bestFit="1" customWidth="1"/>
    <col min="2" max="2" width="22.33203125" customWidth="1"/>
    <col min="3" max="3" width="31.109375" customWidth="1"/>
  </cols>
  <sheetData>
    <row r="1" spans="1:3" ht="64.95" customHeight="1" x14ac:dyDescent="0.3">
      <c r="B1" s="15" t="s">
        <v>34</v>
      </c>
    </row>
    <row r="2" spans="1:3" x14ac:dyDescent="0.3">
      <c r="A2" s="5" t="s">
        <v>7</v>
      </c>
    </row>
    <row r="3" spans="1:3" x14ac:dyDescent="0.3">
      <c r="B3" s="4" t="s">
        <v>3</v>
      </c>
      <c r="C3" s="4" t="s">
        <v>6</v>
      </c>
    </row>
    <row r="4" spans="1:3" x14ac:dyDescent="0.3">
      <c r="B4" s="2"/>
      <c r="C4" s="2"/>
    </row>
    <row r="5" spans="1:3" x14ac:dyDescent="0.3">
      <c r="A5" s="10" t="s">
        <v>23</v>
      </c>
      <c r="B5" s="11" t="s">
        <v>36</v>
      </c>
      <c r="C5" s="11"/>
    </row>
    <row r="6" spans="1:3" x14ac:dyDescent="0.3">
      <c r="A6" s="10" t="s">
        <v>4</v>
      </c>
      <c r="B6" s="11" t="s">
        <v>37</v>
      </c>
      <c r="C6" s="11"/>
    </row>
    <row r="7" spans="1:3" ht="28.8" x14ac:dyDescent="0.3">
      <c r="A7" s="10" t="s">
        <v>5</v>
      </c>
      <c r="B7" s="11" t="s">
        <v>65</v>
      </c>
      <c r="C7" s="11"/>
    </row>
    <row r="8" spans="1:3" x14ac:dyDescent="0.3">
      <c r="A8" s="10" t="s">
        <v>24</v>
      </c>
      <c r="B8" s="11" t="s">
        <v>64</v>
      </c>
      <c r="C8" s="11" t="s">
        <v>66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2"/>
  <sheetViews>
    <sheetView tabSelected="1" topLeftCell="A28" zoomScale="70" zoomScaleNormal="70" workbookViewId="0">
      <selection activeCell="AB59" sqref="AB59"/>
    </sheetView>
  </sheetViews>
  <sheetFormatPr baseColWidth="10" defaultRowHeight="14.4" x14ac:dyDescent="0.3"/>
  <cols>
    <col min="1" max="1" width="11.33203125" customWidth="1"/>
    <col min="2" max="2" width="19.33203125" customWidth="1"/>
    <col min="7" max="7" width="13.109375" customWidth="1"/>
    <col min="8" max="9" width="19.77734375" bestFit="1" customWidth="1"/>
    <col min="10" max="10" width="23" customWidth="1"/>
    <col min="11" max="11" width="15.5546875" bestFit="1" customWidth="1"/>
    <col min="14" max="14" width="12.77734375" customWidth="1"/>
  </cols>
  <sheetData>
    <row r="1" spans="1:14" ht="73.05" customHeight="1" x14ac:dyDescent="0.3">
      <c r="C1" s="15" t="s">
        <v>34</v>
      </c>
    </row>
    <row r="2" spans="1:14" x14ac:dyDescent="0.3">
      <c r="A2" s="5" t="s">
        <v>20</v>
      </c>
      <c r="K2" t="s">
        <v>48</v>
      </c>
    </row>
    <row r="3" spans="1:14" x14ac:dyDescent="0.3">
      <c r="K3" t="s">
        <v>49</v>
      </c>
    </row>
    <row r="4" spans="1:14" x14ac:dyDescent="0.3">
      <c r="D4" s="6" t="s">
        <v>9</v>
      </c>
      <c r="H4" s="47" t="s">
        <v>10</v>
      </c>
      <c r="I4" s="48"/>
      <c r="J4" s="48"/>
      <c r="K4" s="48"/>
      <c r="L4" s="48"/>
      <c r="M4" s="48"/>
      <c r="N4" s="48"/>
    </row>
    <row r="5" spans="1:14" x14ac:dyDescent="0.3">
      <c r="H5" s="23" t="s">
        <v>12</v>
      </c>
      <c r="I5" s="23" t="s">
        <v>11</v>
      </c>
      <c r="J5" s="23" t="s">
        <v>50</v>
      </c>
      <c r="K5" s="49" t="s">
        <v>51</v>
      </c>
      <c r="L5" s="49"/>
      <c r="M5" s="49" t="s">
        <v>52</v>
      </c>
      <c r="N5" s="49"/>
    </row>
    <row r="6" spans="1:14" x14ac:dyDescent="0.3">
      <c r="H6" s="25">
        <v>44780.643654513886</v>
      </c>
      <c r="I6">
        <v>7.9957399368286133</v>
      </c>
      <c r="J6">
        <v>60</v>
      </c>
      <c r="K6">
        <f>6.872+(8-6.872)*0.03</f>
        <v>6.9058399999999995</v>
      </c>
      <c r="L6">
        <f>6.872-(8-6.872)*0.03</f>
        <v>6.8381600000000002</v>
      </c>
      <c r="M6">
        <f>8+(8-6.872)*0.03</f>
        <v>8.0338399999999996</v>
      </c>
      <c r="N6">
        <f>8-(8-6.872)*0.03</f>
        <v>7.9661600000000004</v>
      </c>
    </row>
    <row r="7" spans="1:14" x14ac:dyDescent="0.3">
      <c r="H7" s="25">
        <v>44780.643654525462</v>
      </c>
      <c r="I7">
        <v>7.9957399368286133</v>
      </c>
      <c r="J7">
        <v>60</v>
      </c>
      <c r="K7">
        <f t="shared" ref="K7:K34" si="0">6.872+(8-6.872)*0.03</f>
        <v>6.9058399999999995</v>
      </c>
      <c r="L7">
        <f t="shared" ref="L7:L34" si="1">6.872-(8-6.872)*0.03</f>
        <v>6.8381600000000002</v>
      </c>
      <c r="M7">
        <f t="shared" ref="M7:M34" si="2">8+(8-6.872)*0.03</f>
        <v>8.0338399999999996</v>
      </c>
      <c r="N7">
        <f t="shared" ref="N7:N34" si="3">8-(8-6.872)*0.03</f>
        <v>7.9661600000000004</v>
      </c>
    </row>
    <row r="8" spans="1:14" x14ac:dyDescent="0.3">
      <c r="H8" s="25">
        <v>44780.643664224539</v>
      </c>
      <c r="I8">
        <v>7.9957399368286133</v>
      </c>
      <c r="J8">
        <v>60</v>
      </c>
      <c r="K8">
        <f t="shared" si="0"/>
        <v>6.9058399999999995</v>
      </c>
      <c r="L8">
        <f t="shared" si="1"/>
        <v>6.8381600000000002</v>
      </c>
      <c r="M8">
        <f t="shared" si="2"/>
        <v>8.0338399999999996</v>
      </c>
      <c r="N8">
        <f t="shared" si="3"/>
        <v>7.9661600000000004</v>
      </c>
    </row>
    <row r="9" spans="1:14" x14ac:dyDescent="0.3">
      <c r="H9" s="25">
        <v>44780.64366613426</v>
      </c>
      <c r="I9">
        <v>7.9976701736450195</v>
      </c>
      <c r="J9">
        <v>60</v>
      </c>
      <c r="K9">
        <f t="shared" si="0"/>
        <v>6.9058399999999995</v>
      </c>
      <c r="L9">
        <f t="shared" si="1"/>
        <v>6.8381600000000002</v>
      </c>
      <c r="M9">
        <f t="shared" si="2"/>
        <v>8.0338399999999996</v>
      </c>
      <c r="N9">
        <f t="shared" si="3"/>
        <v>7.9661600000000004</v>
      </c>
    </row>
    <row r="10" spans="1:14" x14ac:dyDescent="0.3">
      <c r="H10" s="25">
        <v>44780.643666145836</v>
      </c>
      <c r="I10">
        <v>7.9976701736450195</v>
      </c>
      <c r="J10">
        <v>60</v>
      </c>
      <c r="K10">
        <f t="shared" si="0"/>
        <v>6.9058399999999995</v>
      </c>
      <c r="L10">
        <f t="shared" si="1"/>
        <v>6.8381600000000002</v>
      </c>
      <c r="M10">
        <f t="shared" si="2"/>
        <v>8.0338399999999996</v>
      </c>
      <c r="N10">
        <f t="shared" si="3"/>
        <v>7.9661600000000004</v>
      </c>
    </row>
    <row r="11" spans="1:14" x14ac:dyDescent="0.3">
      <c r="H11" s="25">
        <v>44780.643677754633</v>
      </c>
      <c r="I11">
        <v>7.9976701736450195</v>
      </c>
      <c r="J11">
        <v>60</v>
      </c>
      <c r="K11">
        <f t="shared" si="0"/>
        <v>6.9058399999999995</v>
      </c>
      <c r="L11">
        <f t="shared" si="1"/>
        <v>6.8381600000000002</v>
      </c>
      <c r="M11">
        <f t="shared" si="2"/>
        <v>8.0338399999999996</v>
      </c>
      <c r="N11">
        <f t="shared" si="3"/>
        <v>7.9661600000000004</v>
      </c>
    </row>
    <row r="12" spans="1:14" x14ac:dyDescent="0.3">
      <c r="H12" s="25">
        <v>44780.643677766202</v>
      </c>
      <c r="I12">
        <v>7.9976701736450195</v>
      </c>
      <c r="J12">
        <v>60</v>
      </c>
      <c r="K12">
        <f t="shared" si="0"/>
        <v>6.9058399999999995</v>
      </c>
      <c r="L12">
        <f t="shared" si="1"/>
        <v>6.8381600000000002</v>
      </c>
      <c r="M12">
        <f t="shared" si="2"/>
        <v>8.0338399999999996</v>
      </c>
      <c r="N12">
        <f t="shared" si="3"/>
        <v>7.9661600000000004</v>
      </c>
    </row>
    <row r="13" spans="1:14" x14ac:dyDescent="0.3">
      <c r="H13" s="25">
        <v>44780.643689363424</v>
      </c>
      <c r="I13">
        <v>7.9976701736450195</v>
      </c>
      <c r="J13">
        <v>60.200000762939453</v>
      </c>
      <c r="K13">
        <f t="shared" si="0"/>
        <v>6.9058399999999995</v>
      </c>
      <c r="L13">
        <f t="shared" si="1"/>
        <v>6.8381600000000002</v>
      </c>
      <c r="M13">
        <f t="shared" si="2"/>
        <v>8.0338399999999996</v>
      </c>
      <c r="N13">
        <f t="shared" si="3"/>
        <v>7.9661600000000004</v>
      </c>
    </row>
    <row r="14" spans="1:14" x14ac:dyDescent="0.3">
      <c r="H14" s="25">
        <v>44780.643689375</v>
      </c>
      <c r="I14">
        <v>7.9976701736450195</v>
      </c>
      <c r="J14">
        <v>60.200000762939453</v>
      </c>
      <c r="K14">
        <f t="shared" si="0"/>
        <v>6.9058399999999995</v>
      </c>
      <c r="L14">
        <f t="shared" si="1"/>
        <v>6.8381600000000002</v>
      </c>
      <c r="M14">
        <f t="shared" si="2"/>
        <v>8.0338399999999996</v>
      </c>
      <c r="N14">
        <f t="shared" si="3"/>
        <v>7.9661600000000004</v>
      </c>
    </row>
    <row r="15" spans="1:14" x14ac:dyDescent="0.3">
      <c r="F15" s="36"/>
      <c r="G15" s="35"/>
      <c r="H15" s="35">
        <v>44780.643700983797</v>
      </c>
      <c r="I15" s="36">
        <v>7.996880054473877</v>
      </c>
      <c r="J15" s="36">
        <v>60.200000762939453</v>
      </c>
      <c r="K15" s="36">
        <f t="shared" si="0"/>
        <v>6.9058399999999995</v>
      </c>
      <c r="L15" s="36">
        <f t="shared" si="1"/>
        <v>6.8381600000000002</v>
      </c>
      <c r="M15" s="36">
        <f t="shared" si="2"/>
        <v>8.0338399999999996</v>
      </c>
      <c r="N15" s="36">
        <f t="shared" si="3"/>
        <v>7.9661600000000004</v>
      </c>
    </row>
    <row r="16" spans="1:14" x14ac:dyDescent="0.3">
      <c r="H16" s="25">
        <v>44780.643700995373</v>
      </c>
      <c r="I16">
        <v>7.996880054473877</v>
      </c>
      <c r="J16">
        <v>60.200000762939453</v>
      </c>
      <c r="K16">
        <f t="shared" si="0"/>
        <v>6.9058399999999995</v>
      </c>
      <c r="L16">
        <f t="shared" si="1"/>
        <v>6.8381600000000002</v>
      </c>
      <c r="M16">
        <f t="shared" si="2"/>
        <v>8.0338399999999996</v>
      </c>
      <c r="N16">
        <f t="shared" si="3"/>
        <v>7.9661600000000004</v>
      </c>
    </row>
    <row r="17" spans="1:14" x14ac:dyDescent="0.3">
      <c r="F17" t="s">
        <v>55</v>
      </c>
      <c r="G17" s="25">
        <f>+H17-H13</f>
        <v>2.5914356228895485E-5</v>
      </c>
      <c r="H17" s="30">
        <v>44780.64371527778</v>
      </c>
      <c r="I17" s="31">
        <v>7.5351200103759766</v>
      </c>
      <c r="J17" s="31">
        <v>60.200000762939453</v>
      </c>
      <c r="K17" s="31">
        <f t="shared" si="0"/>
        <v>6.9058399999999995</v>
      </c>
      <c r="L17" s="31">
        <f t="shared" si="1"/>
        <v>6.8381600000000002</v>
      </c>
      <c r="M17" s="31">
        <f t="shared" si="2"/>
        <v>8.0338399999999996</v>
      </c>
      <c r="N17" s="31">
        <f t="shared" si="3"/>
        <v>7.9661600000000004</v>
      </c>
    </row>
    <row r="18" spans="1:14" x14ac:dyDescent="0.3">
      <c r="G18" s="25"/>
      <c r="H18" s="35">
        <v>44780.643712592595</v>
      </c>
      <c r="I18" s="36">
        <v>7.5351200103759766</v>
      </c>
      <c r="J18" s="36">
        <v>60.200000762939453</v>
      </c>
      <c r="K18">
        <f t="shared" si="0"/>
        <v>6.9058399999999995</v>
      </c>
      <c r="L18">
        <f t="shared" si="1"/>
        <v>6.8381600000000002</v>
      </c>
      <c r="M18">
        <f t="shared" si="2"/>
        <v>8.0338399999999996</v>
      </c>
      <c r="N18">
        <f t="shared" si="3"/>
        <v>7.9661600000000004</v>
      </c>
    </row>
    <row r="19" spans="1:14" x14ac:dyDescent="0.3">
      <c r="H19" s="25">
        <v>44780.643722118053</v>
      </c>
      <c r="I19">
        <v>7.5351200103759766</v>
      </c>
      <c r="J19">
        <v>60.200000762939453</v>
      </c>
      <c r="K19">
        <f t="shared" si="0"/>
        <v>6.9058399999999995</v>
      </c>
      <c r="L19">
        <f t="shared" si="1"/>
        <v>6.8381600000000002</v>
      </c>
      <c r="M19">
        <f t="shared" si="2"/>
        <v>8.0338399999999996</v>
      </c>
      <c r="N19">
        <f t="shared" si="3"/>
        <v>7.9661600000000004</v>
      </c>
    </row>
    <row r="20" spans="1:14" x14ac:dyDescent="0.3">
      <c r="A20" s="3" t="s">
        <v>8</v>
      </c>
      <c r="H20" s="25">
        <v>44780.643724201385</v>
      </c>
      <c r="I20">
        <v>7.2329602241516113</v>
      </c>
      <c r="J20">
        <v>60.200000762939453</v>
      </c>
      <c r="K20">
        <f t="shared" si="0"/>
        <v>6.9058399999999995</v>
      </c>
      <c r="L20">
        <f t="shared" si="1"/>
        <v>6.8381600000000002</v>
      </c>
      <c r="M20">
        <f t="shared" si="2"/>
        <v>8.0338399999999996</v>
      </c>
      <c r="N20">
        <f t="shared" si="3"/>
        <v>7.9661600000000004</v>
      </c>
    </row>
    <row r="21" spans="1:14" x14ac:dyDescent="0.3">
      <c r="H21" s="25">
        <v>44780.643724212961</v>
      </c>
      <c r="I21">
        <v>7.2329602241516113</v>
      </c>
      <c r="J21">
        <v>60.200000762939453</v>
      </c>
      <c r="K21">
        <f t="shared" si="0"/>
        <v>6.9058399999999995</v>
      </c>
      <c r="L21">
        <f t="shared" si="1"/>
        <v>6.8381600000000002</v>
      </c>
      <c r="M21">
        <f t="shared" si="2"/>
        <v>8.0338399999999996</v>
      </c>
      <c r="N21">
        <f t="shared" si="3"/>
        <v>7.9661600000000004</v>
      </c>
    </row>
    <row r="22" spans="1:14" x14ac:dyDescent="0.3">
      <c r="H22" s="25">
        <v>44780.643738298611</v>
      </c>
      <c r="I22">
        <v>6.9561800956726074</v>
      </c>
      <c r="J22">
        <v>60.200000762939453</v>
      </c>
      <c r="K22">
        <f t="shared" si="0"/>
        <v>6.9058399999999995</v>
      </c>
      <c r="L22">
        <f t="shared" si="1"/>
        <v>6.8381600000000002</v>
      </c>
      <c r="M22">
        <f t="shared" si="2"/>
        <v>8.0338399999999996</v>
      </c>
      <c r="N22">
        <f t="shared" si="3"/>
        <v>7.9661600000000004</v>
      </c>
    </row>
    <row r="23" spans="1:14" x14ac:dyDescent="0.3">
      <c r="G23" s="25"/>
      <c r="H23" s="35">
        <v>44780.643738310187</v>
      </c>
      <c r="I23" s="36">
        <v>6.9561800956726074</v>
      </c>
      <c r="J23" s="36">
        <v>60.200000762939453</v>
      </c>
      <c r="K23" s="36">
        <f t="shared" si="0"/>
        <v>6.9058399999999995</v>
      </c>
      <c r="L23">
        <f t="shared" si="1"/>
        <v>6.8381600000000002</v>
      </c>
      <c r="M23">
        <f t="shared" si="2"/>
        <v>8.0338399999999996</v>
      </c>
      <c r="N23">
        <f t="shared" si="3"/>
        <v>7.9661600000000004</v>
      </c>
    </row>
    <row r="24" spans="1:14" x14ac:dyDescent="0.3">
      <c r="F24" t="s">
        <v>56</v>
      </c>
      <c r="G24" s="25">
        <f>+H24-H13</f>
        <v>6.0567130276467651E-5</v>
      </c>
      <c r="H24" s="32">
        <v>44780.643749930554</v>
      </c>
      <c r="I24" s="33">
        <v>6.8807101249694824</v>
      </c>
      <c r="J24" s="33">
        <v>60.200000762939453</v>
      </c>
      <c r="K24" s="33">
        <f t="shared" si="0"/>
        <v>6.9058399999999995</v>
      </c>
      <c r="L24" s="33">
        <f t="shared" si="1"/>
        <v>6.8381600000000002</v>
      </c>
      <c r="M24" s="33">
        <f t="shared" si="2"/>
        <v>8.0338399999999996</v>
      </c>
      <c r="N24" s="33">
        <f t="shared" si="3"/>
        <v>7.9661600000000004</v>
      </c>
    </row>
    <row r="25" spans="1:14" x14ac:dyDescent="0.3">
      <c r="H25" s="25">
        <v>44780.64374994213</v>
      </c>
      <c r="I25">
        <v>6.8807101249694824</v>
      </c>
      <c r="J25">
        <v>60.200000762939453</v>
      </c>
      <c r="K25">
        <f t="shared" si="0"/>
        <v>6.9058399999999995</v>
      </c>
      <c r="L25">
        <f t="shared" si="1"/>
        <v>6.8381600000000002</v>
      </c>
      <c r="M25">
        <f t="shared" si="2"/>
        <v>8.0338399999999996</v>
      </c>
      <c r="N25">
        <f t="shared" si="3"/>
        <v>7.9661600000000004</v>
      </c>
    </row>
    <row r="26" spans="1:14" x14ac:dyDescent="0.3">
      <c r="H26" s="25">
        <v>44780.643761550928</v>
      </c>
      <c r="I26">
        <v>6.8807101249694824</v>
      </c>
      <c r="J26">
        <v>60.200000762939453</v>
      </c>
      <c r="K26">
        <f t="shared" si="0"/>
        <v>6.9058399999999995</v>
      </c>
      <c r="L26">
        <f t="shared" si="1"/>
        <v>6.8381600000000002</v>
      </c>
      <c r="M26">
        <f t="shared" si="2"/>
        <v>8.0338399999999996</v>
      </c>
      <c r="N26">
        <f t="shared" si="3"/>
        <v>7.9661600000000004</v>
      </c>
    </row>
    <row r="27" spans="1:14" x14ac:dyDescent="0.3">
      <c r="H27" s="25">
        <v>44780.643761562496</v>
      </c>
      <c r="I27">
        <v>6.8807101249694824</v>
      </c>
      <c r="J27">
        <v>60.200000762939453</v>
      </c>
      <c r="K27">
        <f t="shared" si="0"/>
        <v>6.9058399999999995</v>
      </c>
      <c r="L27">
        <f t="shared" si="1"/>
        <v>6.8381600000000002</v>
      </c>
      <c r="M27">
        <f t="shared" si="2"/>
        <v>8.0338399999999996</v>
      </c>
      <c r="N27">
        <f t="shared" si="3"/>
        <v>7.9661600000000004</v>
      </c>
    </row>
    <row r="28" spans="1:14" x14ac:dyDescent="0.3">
      <c r="H28" s="25">
        <v>44780.643773159725</v>
      </c>
      <c r="I28">
        <v>6.8561902046203613</v>
      </c>
      <c r="J28">
        <v>60.200000762939453</v>
      </c>
      <c r="K28">
        <f t="shared" si="0"/>
        <v>6.9058399999999995</v>
      </c>
      <c r="L28">
        <f t="shared" si="1"/>
        <v>6.8381600000000002</v>
      </c>
      <c r="M28">
        <f t="shared" si="2"/>
        <v>8.0338399999999996</v>
      </c>
      <c r="N28">
        <f t="shared" si="3"/>
        <v>7.9661600000000004</v>
      </c>
    </row>
    <row r="29" spans="1:14" x14ac:dyDescent="0.3">
      <c r="H29" s="25">
        <v>44780.643773171294</v>
      </c>
      <c r="I29">
        <v>6.8561902046203613</v>
      </c>
      <c r="J29">
        <v>60.200000762939453</v>
      </c>
      <c r="K29">
        <f t="shared" si="0"/>
        <v>6.9058399999999995</v>
      </c>
      <c r="L29">
        <f t="shared" si="1"/>
        <v>6.8381600000000002</v>
      </c>
      <c r="M29">
        <f t="shared" si="2"/>
        <v>8.0338399999999996</v>
      </c>
      <c r="N29">
        <f t="shared" si="3"/>
        <v>7.9661600000000004</v>
      </c>
    </row>
    <row r="30" spans="1:14" x14ac:dyDescent="0.3">
      <c r="H30" s="25">
        <v>44780.643780011575</v>
      </c>
      <c r="I30">
        <v>6.8561902046203613</v>
      </c>
      <c r="J30">
        <v>60.200000762939453</v>
      </c>
      <c r="K30">
        <f t="shared" si="0"/>
        <v>6.9058399999999995</v>
      </c>
      <c r="L30">
        <f t="shared" si="1"/>
        <v>6.8381600000000002</v>
      </c>
      <c r="M30">
        <f t="shared" si="2"/>
        <v>8.0338399999999996</v>
      </c>
      <c r="N30">
        <f t="shared" si="3"/>
        <v>7.9661600000000004</v>
      </c>
    </row>
    <row r="31" spans="1:14" x14ac:dyDescent="0.3">
      <c r="H31" s="25">
        <v>44780.643785127315</v>
      </c>
      <c r="I31">
        <v>6.8560400009155273</v>
      </c>
      <c r="J31">
        <v>60.200000762939453</v>
      </c>
      <c r="K31">
        <f t="shared" si="0"/>
        <v>6.9058399999999995</v>
      </c>
      <c r="L31">
        <f t="shared" si="1"/>
        <v>6.8381600000000002</v>
      </c>
      <c r="M31">
        <f t="shared" si="2"/>
        <v>8.0338399999999996</v>
      </c>
      <c r="N31">
        <f t="shared" si="3"/>
        <v>7.9661600000000004</v>
      </c>
    </row>
    <row r="32" spans="1:14" x14ac:dyDescent="0.3">
      <c r="H32" s="25">
        <v>44780.643785138891</v>
      </c>
      <c r="I32">
        <v>6.8560400009155273</v>
      </c>
      <c r="J32">
        <v>60.200000762939453</v>
      </c>
      <c r="K32">
        <f t="shared" si="0"/>
        <v>6.9058399999999995</v>
      </c>
      <c r="L32">
        <f t="shared" si="1"/>
        <v>6.8381600000000002</v>
      </c>
      <c r="M32">
        <f t="shared" si="2"/>
        <v>8.0338399999999996</v>
      </c>
      <c r="N32">
        <f t="shared" si="3"/>
        <v>7.9661600000000004</v>
      </c>
    </row>
    <row r="33" spans="3:14" x14ac:dyDescent="0.3">
      <c r="H33" s="25">
        <v>44780.64378515046</v>
      </c>
      <c r="I33">
        <v>6.8560400009155273</v>
      </c>
      <c r="J33">
        <v>60.200000762939453</v>
      </c>
      <c r="K33">
        <f t="shared" si="0"/>
        <v>6.9058399999999995</v>
      </c>
      <c r="L33">
        <f t="shared" si="1"/>
        <v>6.8381600000000002</v>
      </c>
      <c r="M33">
        <f t="shared" si="2"/>
        <v>8.0338399999999996</v>
      </c>
      <c r="N33">
        <f t="shared" si="3"/>
        <v>7.9661600000000004</v>
      </c>
    </row>
    <row r="34" spans="3:14" x14ac:dyDescent="0.3">
      <c r="H34" s="25">
        <v>44780.643796747689</v>
      </c>
      <c r="I34">
        <v>6.8821501731872559</v>
      </c>
      <c r="J34">
        <v>60.200000762939453</v>
      </c>
      <c r="K34">
        <f t="shared" si="0"/>
        <v>6.9058399999999995</v>
      </c>
      <c r="L34">
        <f t="shared" si="1"/>
        <v>6.8381600000000002</v>
      </c>
      <c r="M34">
        <f t="shared" si="2"/>
        <v>8.0338399999999996</v>
      </c>
      <c r="N34">
        <f t="shared" si="3"/>
        <v>7.9661600000000004</v>
      </c>
    </row>
    <row r="35" spans="3:14" x14ac:dyDescent="0.3">
      <c r="H35" s="25"/>
    </row>
    <row r="36" spans="3:14" x14ac:dyDescent="0.3">
      <c r="H36" s="25"/>
    </row>
    <row r="39" spans="3:14" x14ac:dyDescent="0.3">
      <c r="K39" t="s">
        <v>53</v>
      </c>
    </row>
    <row r="40" spans="3:14" x14ac:dyDescent="0.3">
      <c r="K40" t="s">
        <v>54</v>
      </c>
    </row>
    <row r="41" spans="3:14" x14ac:dyDescent="0.3">
      <c r="H41" s="50" t="s">
        <v>10</v>
      </c>
      <c r="I41" s="50"/>
      <c r="J41" s="50"/>
      <c r="K41" s="50"/>
      <c r="L41" s="50"/>
      <c r="M41" s="50"/>
      <c r="N41" s="50"/>
    </row>
    <row r="42" spans="3:14" x14ac:dyDescent="0.3">
      <c r="H42" s="23" t="s">
        <v>12</v>
      </c>
      <c r="I42" s="23" t="s">
        <v>11</v>
      </c>
      <c r="J42" s="23" t="s">
        <v>50</v>
      </c>
      <c r="K42" s="49" t="s">
        <v>52</v>
      </c>
      <c r="L42" s="49"/>
      <c r="M42" s="49" t="s">
        <v>51</v>
      </c>
      <c r="N42" s="49"/>
    </row>
    <row r="43" spans="3:14" x14ac:dyDescent="0.3">
      <c r="C43" s="25"/>
      <c r="H43" s="25">
        <v>44780.644326979163</v>
      </c>
      <c r="I43">
        <v>6.8778700828552246</v>
      </c>
      <c r="J43">
        <v>60.200000762939453</v>
      </c>
      <c r="K43">
        <f>6.872+(8-6.872)*0.03</f>
        <v>6.9058399999999995</v>
      </c>
      <c r="L43">
        <f>6.872-(8-6.872)*0.03</f>
        <v>6.8381600000000002</v>
      </c>
      <c r="M43">
        <f>8+(8-6.872)*0.03</f>
        <v>8.0338399999999996</v>
      </c>
      <c r="N43">
        <f>8-(8-6.872)*0.03</f>
        <v>7.9661600000000004</v>
      </c>
    </row>
    <row r="44" spans="3:14" x14ac:dyDescent="0.3">
      <c r="C44" s="25"/>
      <c r="H44" s="25">
        <v>44780.64432699074</v>
      </c>
      <c r="I44">
        <v>6.8778700828552246</v>
      </c>
      <c r="J44">
        <v>60.200000762939453</v>
      </c>
      <c r="K44">
        <f>6.872+(8-6.872)*0.03</f>
        <v>6.9058399999999995</v>
      </c>
      <c r="L44">
        <f>6.872-(8-6.872)*0.03</f>
        <v>6.8381600000000002</v>
      </c>
      <c r="M44">
        <f>8+(8-6.872)*0.03</f>
        <v>8.0338399999999996</v>
      </c>
      <c r="N44">
        <f>8-(8-6.872)*0.03</f>
        <v>7.9661600000000004</v>
      </c>
    </row>
    <row r="45" spans="3:14" x14ac:dyDescent="0.3">
      <c r="C45" s="25"/>
      <c r="H45" s="25">
        <v>44780.644338599537</v>
      </c>
      <c r="I45">
        <v>6.8786897659301758</v>
      </c>
      <c r="J45">
        <v>60.200000762939453</v>
      </c>
      <c r="K45">
        <f t="shared" ref="K45:K76" si="4">6.872+(8-6.872)*0.03</f>
        <v>6.9058399999999995</v>
      </c>
      <c r="L45">
        <f t="shared" ref="L45:L76" si="5">6.872-(8-6.872)*0.03</f>
        <v>6.8381600000000002</v>
      </c>
      <c r="M45">
        <f t="shared" ref="M45:M76" si="6">8+(8-6.872)*0.03</f>
        <v>8.0338399999999996</v>
      </c>
      <c r="N45">
        <f t="shared" ref="N45:N76" si="7">8-(8-6.872)*0.03</f>
        <v>7.9661600000000004</v>
      </c>
    </row>
    <row r="46" spans="3:14" x14ac:dyDescent="0.3">
      <c r="C46" s="25"/>
      <c r="H46" s="25">
        <v>44780.644338611113</v>
      </c>
      <c r="I46">
        <v>6.8786897659301758</v>
      </c>
      <c r="J46">
        <v>60.200000762939453</v>
      </c>
      <c r="K46">
        <f t="shared" si="4"/>
        <v>6.9058399999999995</v>
      </c>
      <c r="L46">
        <f t="shared" si="5"/>
        <v>6.8381600000000002</v>
      </c>
      <c r="M46">
        <f t="shared" si="6"/>
        <v>8.0338399999999996</v>
      </c>
      <c r="N46">
        <f t="shared" si="7"/>
        <v>7.9661600000000004</v>
      </c>
    </row>
    <row r="47" spans="3:14" x14ac:dyDescent="0.3">
      <c r="C47" s="25"/>
      <c r="H47" s="25">
        <v>44780.644350219911</v>
      </c>
      <c r="I47">
        <v>6.8795499801635742</v>
      </c>
      <c r="J47">
        <v>60.200000762939453</v>
      </c>
      <c r="K47">
        <f t="shared" si="4"/>
        <v>6.9058399999999995</v>
      </c>
      <c r="L47">
        <f t="shared" si="5"/>
        <v>6.8381600000000002</v>
      </c>
      <c r="M47">
        <f t="shared" si="6"/>
        <v>8.0338399999999996</v>
      </c>
      <c r="N47">
        <f t="shared" si="7"/>
        <v>7.9661600000000004</v>
      </c>
    </row>
    <row r="48" spans="3:14" x14ac:dyDescent="0.3">
      <c r="C48" s="25"/>
      <c r="H48" s="25">
        <v>44780.64435023148</v>
      </c>
      <c r="I48">
        <v>6.8795499801635742</v>
      </c>
      <c r="J48">
        <v>60.200000762939453</v>
      </c>
      <c r="K48">
        <f t="shared" si="4"/>
        <v>6.9058399999999995</v>
      </c>
      <c r="L48">
        <f t="shared" si="5"/>
        <v>6.8381600000000002</v>
      </c>
      <c r="M48">
        <f t="shared" si="6"/>
        <v>8.0338399999999996</v>
      </c>
      <c r="N48">
        <f t="shared" si="7"/>
        <v>7.9661600000000004</v>
      </c>
    </row>
    <row r="49" spans="3:14" x14ac:dyDescent="0.3">
      <c r="C49" s="25"/>
      <c r="G49" s="25"/>
      <c r="H49" s="35">
        <v>44780.644358958336</v>
      </c>
      <c r="I49" s="36">
        <v>6.8795499801635742</v>
      </c>
      <c r="J49" s="36">
        <v>60.200000762939453</v>
      </c>
      <c r="K49">
        <f t="shared" si="4"/>
        <v>6.9058399999999995</v>
      </c>
      <c r="L49">
        <f t="shared" si="5"/>
        <v>6.8381600000000002</v>
      </c>
      <c r="M49">
        <f t="shared" si="6"/>
        <v>8.0338399999999996</v>
      </c>
      <c r="N49">
        <f t="shared" si="7"/>
        <v>7.9661600000000004</v>
      </c>
    </row>
    <row r="50" spans="3:14" x14ac:dyDescent="0.3">
      <c r="C50" s="25"/>
      <c r="H50" s="25">
        <v>44780.644364120373</v>
      </c>
      <c r="I50">
        <v>6.8826198577880859</v>
      </c>
      <c r="J50">
        <v>60</v>
      </c>
      <c r="K50">
        <f t="shared" si="4"/>
        <v>6.9058399999999995</v>
      </c>
      <c r="L50">
        <f t="shared" si="5"/>
        <v>6.8381600000000002</v>
      </c>
      <c r="M50">
        <f t="shared" si="6"/>
        <v>8.0338399999999996</v>
      </c>
      <c r="N50">
        <f t="shared" si="7"/>
        <v>7.9661600000000004</v>
      </c>
    </row>
    <row r="51" spans="3:14" x14ac:dyDescent="0.3">
      <c r="C51" s="25"/>
      <c r="H51" s="25">
        <v>44780.644364131942</v>
      </c>
      <c r="I51">
        <v>6.8826198577880859</v>
      </c>
      <c r="J51">
        <v>60</v>
      </c>
      <c r="K51">
        <f t="shared" si="4"/>
        <v>6.9058399999999995</v>
      </c>
      <c r="L51">
        <f t="shared" si="5"/>
        <v>6.8381600000000002</v>
      </c>
      <c r="M51">
        <f t="shared" si="6"/>
        <v>8.0338399999999996</v>
      </c>
      <c r="N51">
        <f t="shared" si="7"/>
        <v>7.9661600000000004</v>
      </c>
    </row>
    <row r="52" spans="3:14" x14ac:dyDescent="0.3">
      <c r="C52" s="25"/>
      <c r="G52" s="25"/>
      <c r="H52" s="25">
        <v>44780.644375729164</v>
      </c>
      <c r="I52">
        <v>6.8826198577880859</v>
      </c>
      <c r="J52">
        <v>60</v>
      </c>
      <c r="K52">
        <f t="shared" si="4"/>
        <v>6.9058399999999995</v>
      </c>
      <c r="L52">
        <f t="shared" si="5"/>
        <v>6.8381600000000002</v>
      </c>
      <c r="M52">
        <f t="shared" si="6"/>
        <v>8.0338399999999996</v>
      </c>
      <c r="N52">
        <f t="shared" si="7"/>
        <v>7.9661600000000004</v>
      </c>
    </row>
    <row r="53" spans="3:14" x14ac:dyDescent="0.3">
      <c r="C53" s="25"/>
      <c r="H53" s="25">
        <v>44780.64437574074</v>
      </c>
      <c r="I53">
        <v>6.8826198577880859</v>
      </c>
      <c r="J53">
        <v>60</v>
      </c>
      <c r="K53">
        <f t="shared" si="4"/>
        <v>6.9058399999999995</v>
      </c>
      <c r="L53">
        <f t="shared" si="5"/>
        <v>6.8381600000000002</v>
      </c>
      <c r="M53">
        <f t="shared" si="6"/>
        <v>8.0338399999999996</v>
      </c>
      <c r="N53">
        <f t="shared" si="7"/>
        <v>7.9661600000000004</v>
      </c>
    </row>
    <row r="54" spans="3:14" x14ac:dyDescent="0.3">
      <c r="C54" s="25"/>
      <c r="F54" t="s">
        <v>55</v>
      </c>
      <c r="G54" s="25">
        <f>+H54-H50</f>
        <v>2.3217588022816926E-5</v>
      </c>
      <c r="H54" s="30">
        <v>44780.644387337961</v>
      </c>
      <c r="I54" s="31">
        <v>7.2786498069763184</v>
      </c>
      <c r="J54" s="31">
        <v>60</v>
      </c>
      <c r="K54" s="31">
        <f t="shared" si="4"/>
        <v>6.9058399999999995</v>
      </c>
      <c r="L54" s="31">
        <f t="shared" si="5"/>
        <v>6.8381600000000002</v>
      </c>
      <c r="M54" s="31">
        <f t="shared" si="6"/>
        <v>8.0338399999999996</v>
      </c>
      <c r="N54" s="31">
        <f t="shared" si="7"/>
        <v>7.9661600000000004</v>
      </c>
    </row>
    <row r="55" spans="3:14" x14ac:dyDescent="0.3">
      <c r="C55" s="25"/>
      <c r="G55" s="25"/>
      <c r="H55" s="35">
        <v>44780.644387349537</v>
      </c>
      <c r="I55" s="36">
        <v>7.2786498069763184</v>
      </c>
      <c r="J55" s="36">
        <v>60</v>
      </c>
      <c r="K55" s="36">
        <f t="shared" si="4"/>
        <v>6.9058399999999995</v>
      </c>
      <c r="L55">
        <f t="shared" si="5"/>
        <v>6.8381600000000002</v>
      </c>
      <c r="M55">
        <f t="shared" si="6"/>
        <v>8.0338399999999996</v>
      </c>
      <c r="N55">
        <f t="shared" si="7"/>
        <v>7.9661600000000004</v>
      </c>
    </row>
    <row r="56" spans="3:14" x14ac:dyDescent="0.3">
      <c r="C56" s="25"/>
      <c r="H56" s="35">
        <v>44780.644398958335</v>
      </c>
      <c r="I56" s="36">
        <v>7.6327099800109863</v>
      </c>
      <c r="J56" s="36">
        <v>60</v>
      </c>
      <c r="K56" s="36">
        <f t="shared" si="4"/>
        <v>6.9058399999999995</v>
      </c>
      <c r="L56">
        <f t="shared" si="5"/>
        <v>6.8381600000000002</v>
      </c>
      <c r="M56">
        <f t="shared" si="6"/>
        <v>8.0338399999999996</v>
      </c>
      <c r="N56">
        <f t="shared" si="7"/>
        <v>7.9661600000000004</v>
      </c>
    </row>
    <row r="57" spans="3:14" x14ac:dyDescent="0.3">
      <c r="C57" s="25"/>
      <c r="H57" s="25">
        <v>44780.64439898148</v>
      </c>
      <c r="I57">
        <v>7.6327099800109863</v>
      </c>
      <c r="J57">
        <v>60</v>
      </c>
      <c r="K57">
        <f t="shared" si="4"/>
        <v>6.9058399999999995</v>
      </c>
      <c r="L57">
        <f t="shared" si="5"/>
        <v>6.8381600000000002</v>
      </c>
      <c r="M57">
        <f t="shared" si="6"/>
        <v>8.0338399999999996</v>
      </c>
      <c r="N57">
        <f t="shared" si="7"/>
        <v>7.9661600000000004</v>
      </c>
    </row>
    <row r="58" spans="3:14" x14ac:dyDescent="0.3">
      <c r="C58" s="25"/>
      <c r="G58" s="25"/>
      <c r="H58" s="25">
        <v>44780.644410590277</v>
      </c>
      <c r="I58">
        <v>7.8647699356079102</v>
      </c>
      <c r="J58">
        <v>60</v>
      </c>
      <c r="K58">
        <f t="shared" si="4"/>
        <v>6.9058399999999995</v>
      </c>
      <c r="L58">
        <f t="shared" si="5"/>
        <v>6.8381600000000002</v>
      </c>
      <c r="M58">
        <f t="shared" si="6"/>
        <v>8.0338399999999996</v>
      </c>
      <c r="N58">
        <f t="shared" si="7"/>
        <v>7.9661600000000004</v>
      </c>
    </row>
    <row r="59" spans="3:14" x14ac:dyDescent="0.3">
      <c r="C59" s="25"/>
      <c r="H59" s="25">
        <v>44780.644410601853</v>
      </c>
      <c r="I59">
        <v>7.8647699356079102</v>
      </c>
      <c r="J59">
        <v>60</v>
      </c>
      <c r="K59">
        <f t="shared" si="4"/>
        <v>6.9058399999999995</v>
      </c>
      <c r="L59">
        <f t="shared" si="5"/>
        <v>6.8381600000000002</v>
      </c>
      <c r="M59">
        <f t="shared" si="6"/>
        <v>8.0338399999999996</v>
      </c>
      <c r="N59">
        <f t="shared" si="7"/>
        <v>7.9661600000000004</v>
      </c>
    </row>
    <row r="60" spans="3:14" x14ac:dyDescent="0.3">
      <c r="C60" s="25"/>
      <c r="H60" s="25">
        <v>44780.64441685185</v>
      </c>
      <c r="I60">
        <v>7.8647699356079102</v>
      </c>
      <c r="J60">
        <v>60</v>
      </c>
      <c r="K60">
        <f t="shared" si="4"/>
        <v>6.9058399999999995</v>
      </c>
      <c r="L60">
        <f t="shared" si="5"/>
        <v>6.8381600000000002</v>
      </c>
      <c r="M60">
        <f t="shared" si="6"/>
        <v>8.0338399999999996</v>
      </c>
      <c r="N60">
        <f t="shared" si="7"/>
        <v>7.9661600000000004</v>
      </c>
    </row>
    <row r="61" spans="3:14" x14ac:dyDescent="0.3">
      <c r="C61" s="25"/>
      <c r="H61" s="25">
        <v>44780.644422187499</v>
      </c>
      <c r="I61">
        <v>7.8647699356079102</v>
      </c>
      <c r="J61">
        <v>60</v>
      </c>
      <c r="K61">
        <f t="shared" si="4"/>
        <v>6.9058399999999995</v>
      </c>
      <c r="L61">
        <f t="shared" si="5"/>
        <v>6.8381600000000002</v>
      </c>
      <c r="M61">
        <f t="shared" si="6"/>
        <v>8.0338399999999996</v>
      </c>
      <c r="N61">
        <f t="shared" si="7"/>
        <v>7.9661600000000004</v>
      </c>
    </row>
    <row r="62" spans="3:14" x14ac:dyDescent="0.3">
      <c r="C62" s="25"/>
      <c r="H62" s="25">
        <v>44780.644422199075</v>
      </c>
      <c r="I62">
        <v>7.8647699356079102</v>
      </c>
      <c r="J62">
        <v>60</v>
      </c>
      <c r="K62">
        <f t="shared" si="4"/>
        <v>6.9058399999999995</v>
      </c>
      <c r="L62">
        <f t="shared" si="5"/>
        <v>6.8381600000000002</v>
      </c>
      <c r="M62">
        <f t="shared" si="6"/>
        <v>8.0338399999999996</v>
      </c>
      <c r="N62">
        <f t="shared" si="7"/>
        <v>7.9661600000000004</v>
      </c>
    </row>
    <row r="63" spans="3:14" x14ac:dyDescent="0.3">
      <c r="C63" s="25"/>
      <c r="G63" s="25"/>
      <c r="H63" s="35">
        <v>44780.644433807873</v>
      </c>
      <c r="I63" s="36">
        <v>8.0075197219848633</v>
      </c>
      <c r="J63" s="36">
        <v>60</v>
      </c>
      <c r="K63" s="36">
        <f t="shared" si="4"/>
        <v>6.9058399999999995</v>
      </c>
      <c r="L63" s="36">
        <f t="shared" si="5"/>
        <v>6.8381600000000002</v>
      </c>
      <c r="M63" s="36">
        <f t="shared" si="6"/>
        <v>8.0338399999999996</v>
      </c>
      <c r="N63" s="36">
        <f t="shared" si="7"/>
        <v>7.9661600000000004</v>
      </c>
    </row>
    <row r="64" spans="3:14" x14ac:dyDescent="0.3">
      <c r="C64" s="25"/>
      <c r="H64" s="25">
        <v>44780.644433819441</v>
      </c>
      <c r="I64">
        <v>8.0075197219848633</v>
      </c>
      <c r="J64">
        <v>60</v>
      </c>
      <c r="K64">
        <f t="shared" si="4"/>
        <v>6.9058399999999995</v>
      </c>
      <c r="L64">
        <f t="shared" si="5"/>
        <v>6.8381600000000002</v>
      </c>
      <c r="M64">
        <f t="shared" si="6"/>
        <v>8.0338399999999996</v>
      </c>
      <c r="N64">
        <f t="shared" si="7"/>
        <v>7.9661600000000004</v>
      </c>
    </row>
    <row r="65" spans="3:14" x14ac:dyDescent="0.3">
      <c r="C65" s="25"/>
      <c r="H65" s="25">
        <v>44780.644445416663</v>
      </c>
      <c r="I65">
        <v>8.0366201400756836</v>
      </c>
      <c r="J65">
        <v>60</v>
      </c>
      <c r="K65">
        <f t="shared" si="4"/>
        <v>6.9058399999999995</v>
      </c>
      <c r="L65">
        <f t="shared" si="5"/>
        <v>6.8381600000000002</v>
      </c>
      <c r="M65">
        <f t="shared" si="6"/>
        <v>8.0338399999999996</v>
      </c>
      <c r="N65">
        <f t="shared" si="7"/>
        <v>7.9661600000000004</v>
      </c>
    </row>
    <row r="66" spans="3:14" x14ac:dyDescent="0.3">
      <c r="C66" s="25"/>
      <c r="H66" s="25">
        <v>44780.644445428239</v>
      </c>
      <c r="I66">
        <v>8.0366201400756836</v>
      </c>
      <c r="J66">
        <v>60</v>
      </c>
      <c r="K66">
        <f t="shared" si="4"/>
        <v>6.9058399999999995</v>
      </c>
      <c r="L66">
        <f t="shared" si="5"/>
        <v>6.8381600000000002</v>
      </c>
      <c r="M66">
        <f t="shared" si="6"/>
        <v>8.0338399999999996</v>
      </c>
      <c r="N66">
        <f t="shared" si="7"/>
        <v>7.9661600000000004</v>
      </c>
    </row>
    <row r="67" spans="3:14" x14ac:dyDescent="0.3">
      <c r="C67" s="25"/>
      <c r="H67" s="25">
        <v>44780.644457037037</v>
      </c>
      <c r="I67">
        <v>8.0483798980712891</v>
      </c>
      <c r="J67">
        <v>60</v>
      </c>
      <c r="K67">
        <f t="shared" si="4"/>
        <v>6.9058399999999995</v>
      </c>
      <c r="L67">
        <f t="shared" si="5"/>
        <v>6.8381600000000002</v>
      </c>
      <c r="M67">
        <f t="shared" si="6"/>
        <v>8.0338399999999996</v>
      </c>
      <c r="N67">
        <f t="shared" si="7"/>
        <v>7.9661600000000004</v>
      </c>
    </row>
    <row r="68" spans="3:14" x14ac:dyDescent="0.3">
      <c r="C68" s="25"/>
      <c r="H68" s="25">
        <v>44780.644457048613</v>
      </c>
      <c r="I68">
        <v>8.0483798980712891</v>
      </c>
      <c r="J68">
        <v>60</v>
      </c>
      <c r="K68">
        <f t="shared" si="4"/>
        <v>6.9058399999999995</v>
      </c>
      <c r="L68">
        <f t="shared" si="5"/>
        <v>6.8381600000000002</v>
      </c>
      <c r="M68">
        <f t="shared" si="6"/>
        <v>8.0338399999999996</v>
      </c>
      <c r="N68">
        <f t="shared" si="7"/>
        <v>7.9661600000000004</v>
      </c>
    </row>
    <row r="69" spans="3:14" x14ac:dyDescent="0.3">
      <c r="C69" s="25"/>
      <c r="H69" s="25">
        <v>44780.644468634258</v>
      </c>
      <c r="I69">
        <v>8.0483798980712891</v>
      </c>
      <c r="J69">
        <v>60</v>
      </c>
      <c r="K69">
        <f t="shared" si="4"/>
        <v>6.9058399999999995</v>
      </c>
      <c r="L69">
        <f t="shared" si="5"/>
        <v>6.8381600000000002</v>
      </c>
      <c r="M69">
        <f t="shared" si="6"/>
        <v>8.0338399999999996</v>
      </c>
      <c r="N69">
        <f t="shared" si="7"/>
        <v>7.9661600000000004</v>
      </c>
    </row>
    <row r="70" spans="3:14" x14ac:dyDescent="0.3">
      <c r="C70" s="25"/>
      <c r="H70" s="25">
        <v>44780.644468645834</v>
      </c>
      <c r="I70">
        <v>8.0483798980712891</v>
      </c>
      <c r="J70">
        <v>60</v>
      </c>
      <c r="K70">
        <f t="shared" si="4"/>
        <v>6.9058399999999995</v>
      </c>
      <c r="L70">
        <f t="shared" si="5"/>
        <v>6.8381600000000002</v>
      </c>
      <c r="M70">
        <f t="shared" si="6"/>
        <v>8.0338399999999996</v>
      </c>
      <c r="N70">
        <f t="shared" si="7"/>
        <v>7.9661600000000004</v>
      </c>
    </row>
    <row r="71" spans="3:14" x14ac:dyDescent="0.3">
      <c r="C71" s="25"/>
      <c r="F71" t="s">
        <v>56</v>
      </c>
      <c r="G71" s="25">
        <f>+H71-H50</f>
        <v>1.1062499834224582E-4</v>
      </c>
      <c r="H71" s="32">
        <v>44780.644474745372</v>
      </c>
      <c r="I71" s="33">
        <v>8.0483798980712891</v>
      </c>
      <c r="J71" s="33">
        <v>60</v>
      </c>
      <c r="K71" s="33">
        <f t="shared" si="4"/>
        <v>6.9058399999999995</v>
      </c>
      <c r="L71" s="33">
        <f t="shared" si="5"/>
        <v>6.8381600000000002</v>
      </c>
      <c r="M71" s="33">
        <f t="shared" si="6"/>
        <v>8.0338399999999996</v>
      </c>
      <c r="N71" s="33">
        <f t="shared" si="7"/>
        <v>7.9661600000000004</v>
      </c>
    </row>
    <row r="72" spans="3:14" x14ac:dyDescent="0.3">
      <c r="C72" s="25"/>
      <c r="F72" s="36"/>
      <c r="G72" s="35"/>
      <c r="H72" s="35">
        <v>44780.644480243056</v>
      </c>
      <c r="I72" s="36">
        <v>8.0258598327636719</v>
      </c>
      <c r="J72" s="36">
        <v>60</v>
      </c>
      <c r="K72" s="36">
        <f t="shared" si="4"/>
        <v>6.9058399999999995</v>
      </c>
      <c r="L72" s="36">
        <f t="shared" si="5"/>
        <v>6.8381600000000002</v>
      </c>
      <c r="M72" s="36">
        <f t="shared" si="6"/>
        <v>8.0338399999999996</v>
      </c>
      <c r="N72" s="36">
        <f t="shared" si="7"/>
        <v>7.9661600000000004</v>
      </c>
    </row>
    <row r="73" spans="3:14" x14ac:dyDescent="0.3">
      <c r="C73" s="25"/>
      <c r="H73" s="25">
        <v>44780.644480254632</v>
      </c>
      <c r="I73">
        <v>8.0258598327636719</v>
      </c>
      <c r="J73">
        <v>60</v>
      </c>
      <c r="K73">
        <f t="shared" si="4"/>
        <v>6.9058399999999995</v>
      </c>
      <c r="L73">
        <f t="shared" si="5"/>
        <v>6.8381600000000002</v>
      </c>
      <c r="M73">
        <f t="shared" si="6"/>
        <v>8.0338399999999996</v>
      </c>
      <c r="N73">
        <f t="shared" si="7"/>
        <v>7.9661600000000004</v>
      </c>
    </row>
    <row r="74" spans="3:14" x14ac:dyDescent="0.3">
      <c r="C74" s="25"/>
      <c r="H74" s="25">
        <v>44780.644491863422</v>
      </c>
      <c r="I74">
        <v>8.0054798126220703</v>
      </c>
      <c r="J74">
        <v>60</v>
      </c>
      <c r="K74">
        <f t="shared" si="4"/>
        <v>6.9058399999999995</v>
      </c>
      <c r="L74">
        <f t="shared" si="5"/>
        <v>6.8381600000000002</v>
      </c>
      <c r="M74">
        <f t="shared" si="6"/>
        <v>8.0338399999999996</v>
      </c>
      <c r="N74">
        <f t="shared" si="7"/>
        <v>7.9661600000000004</v>
      </c>
    </row>
    <row r="75" spans="3:14" x14ac:dyDescent="0.3">
      <c r="C75" s="25"/>
      <c r="H75" s="25">
        <v>44780.644491874998</v>
      </c>
      <c r="I75">
        <v>8.0054798126220703</v>
      </c>
      <c r="J75">
        <v>60</v>
      </c>
      <c r="K75">
        <f t="shared" si="4"/>
        <v>6.9058399999999995</v>
      </c>
      <c r="L75">
        <f t="shared" si="5"/>
        <v>6.8381600000000002</v>
      </c>
      <c r="M75">
        <f t="shared" si="6"/>
        <v>8.0338399999999996</v>
      </c>
      <c r="N75">
        <f t="shared" si="7"/>
        <v>7.9661600000000004</v>
      </c>
    </row>
    <row r="76" spans="3:14" x14ac:dyDescent="0.3">
      <c r="C76" s="25"/>
      <c r="H76" s="25">
        <v>44780.64450347222</v>
      </c>
      <c r="I76">
        <v>8.0054798126220703</v>
      </c>
      <c r="J76">
        <v>60</v>
      </c>
      <c r="K76">
        <f t="shared" si="4"/>
        <v>6.9058399999999995</v>
      </c>
      <c r="L76">
        <f t="shared" si="5"/>
        <v>6.8381600000000002</v>
      </c>
      <c r="M76">
        <f t="shared" si="6"/>
        <v>8.0338399999999996</v>
      </c>
      <c r="N76">
        <f t="shared" si="7"/>
        <v>7.9661600000000004</v>
      </c>
    </row>
    <row r="77" spans="3:14" x14ac:dyDescent="0.3">
      <c r="H77" s="25"/>
    </row>
    <row r="78" spans="3:14" x14ac:dyDescent="0.3">
      <c r="H78" s="25"/>
    </row>
    <row r="79" spans="3:14" x14ac:dyDescent="0.3">
      <c r="H79" s="25"/>
    </row>
    <row r="80" spans="3:14" x14ac:dyDescent="0.3">
      <c r="H80" s="25"/>
    </row>
    <row r="81" spans="8:8" x14ac:dyDescent="0.3">
      <c r="H81" s="25"/>
    </row>
    <row r="82" spans="8:8" x14ac:dyDescent="0.3">
      <c r="H82" s="25"/>
    </row>
  </sheetData>
  <mergeCells count="6">
    <mergeCell ref="H4:N4"/>
    <mergeCell ref="K42:L42"/>
    <mergeCell ref="M42:N42"/>
    <mergeCell ref="H41:N41"/>
    <mergeCell ref="K5:L5"/>
    <mergeCell ref="M5:N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topLeftCell="A4" zoomScale="85" zoomScaleNormal="85" workbookViewId="0">
      <selection activeCell="A4" sqref="A4:M20"/>
    </sheetView>
  </sheetViews>
  <sheetFormatPr baseColWidth="10" defaultRowHeight="14.4" x14ac:dyDescent="0.3"/>
  <cols>
    <col min="1" max="1" width="18.77734375" customWidth="1"/>
    <col min="2" max="2" width="13.109375" customWidth="1"/>
    <col min="3" max="3" width="12.77734375" customWidth="1"/>
    <col min="4" max="4" width="12.5546875" customWidth="1"/>
    <col min="5" max="5" width="14" customWidth="1"/>
    <col min="6" max="6" width="13.77734375" customWidth="1"/>
    <col min="11" max="11" width="14.21875" customWidth="1"/>
    <col min="12" max="12" width="14.109375" customWidth="1"/>
    <col min="13" max="13" width="12.88671875" customWidth="1"/>
    <col min="14" max="14" width="7.6640625" customWidth="1"/>
    <col min="15" max="15" width="6.109375" customWidth="1"/>
    <col min="16" max="16" width="5.5546875" customWidth="1"/>
  </cols>
  <sheetData>
    <row r="1" spans="1:13" ht="61.05" customHeight="1" x14ac:dyDescent="0.3">
      <c r="B1" s="15" t="s">
        <v>34</v>
      </c>
    </row>
    <row r="2" spans="1:13" x14ac:dyDescent="0.3">
      <c r="A2" s="5" t="s">
        <v>25</v>
      </c>
    </row>
    <row r="4" spans="1:13" x14ac:dyDescent="0.3">
      <c r="A4" t="s">
        <v>22</v>
      </c>
      <c r="B4">
        <v>19.899999999999999</v>
      </c>
    </row>
    <row r="5" spans="1:13" x14ac:dyDescent="0.3">
      <c r="F5" s="17"/>
    </row>
    <row r="8" spans="1:13" ht="57.6" x14ac:dyDescent="0.3">
      <c r="B8" s="8" t="s">
        <v>0</v>
      </c>
      <c r="C8" s="8" t="s">
        <v>12</v>
      </c>
      <c r="D8" s="8" t="s">
        <v>26</v>
      </c>
      <c r="E8" s="8" t="s">
        <v>27</v>
      </c>
      <c r="F8" s="8" t="s">
        <v>13</v>
      </c>
      <c r="G8" s="8" t="s">
        <v>14</v>
      </c>
      <c r="H8" s="8" t="s">
        <v>1</v>
      </c>
      <c r="I8" s="8" t="s">
        <v>28</v>
      </c>
      <c r="J8" s="8" t="s">
        <v>29</v>
      </c>
      <c r="K8" s="8" t="s">
        <v>15</v>
      </c>
      <c r="L8" s="12" t="s">
        <v>30</v>
      </c>
      <c r="M8" s="12" t="s">
        <v>31</v>
      </c>
    </row>
    <row r="9" spans="1:13" x14ac:dyDescent="0.3">
      <c r="A9" s="9" t="s">
        <v>16</v>
      </c>
      <c r="B9" s="1">
        <v>1</v>
      </c>
      <c r="C9" s="28">
        <v>44780.522977152781</v>
      </c>
      <c r="D9" s="2">
        <v>60</v>
      </c>
      <c r="E9" s="2">
        <v>60.2</v>
      </c>
      <c r="F9" s="2">
        <v>9</v>
      </c>
      <c r="G9" s="2">
        <v>7.8719999999999999</v>
      </c>
      <c r="H9" s="2">
        <v>7.8719999999999999</v>
      </c>
      <c r="I9" s="2">
        <v>60</v>
      </c>
      <c r="J9" s="2">
        <v>60.2</v>
      </c>
      <c r="K9" s="16">
        <f>ABS(100*((E9-D9)/60)/((G9-F9)/$B$4))</f>
        <v>5.8806146572104847</v>
      </c>
      <c r="L9" s="2">
        <v>8</v>
      </c>
      <c r="M9" s="2">
        <v>2</v>
      </c>
    </row>
    <row r="10" spans="1:13" x14ac:dyDescent="0.3">
      <c r="A10" s="9" t="s">
        <v>16</v>
      </c>
      <c r="B10" s="1">
        <v>2</v>
      </c>
      <c r="C10" s="44">
        <v>44780.524001863429</v>
      </c>
      <c r="D10" s="2">
        <v>60.2</v>
      </c>
      <c r="E10" s="2">
        <v>60.4</v>
      </c>
      <c r="F10" s="2">
        <v>7.8719999999999999</v>
      </c>
      <c r="G10" s="2">
        <v>6.5449999999999999</v>
      </c>
      <c r="H10" s="2">
        <v>6.5449999999999999</v>
      </c>
      <c r="I10" s="2">
        <v>60.2</v>
      </c>
      <c r="J10" s="2">
        <v>60.4</v>
      </c>
      <c r="K10" s="16">
        <f t="shared" ref="K10:K18" si="0">ABS(100*((E10-D10)/60)/((G10-F10)/$B$4))</f>
        <v>4.998744034162165</v>
      </c>
      <c r="L10" s="2">
        <v>6</v>
      </c>
      <c r="M10" s="2">
        <v>2</v>
      </c>
    </row>
    <row r="11" spans="1:13" x14ac:dyDescent="0.3">
      <c r="A11" s="9" t="s">
        <v>16</v>
      </c>
      <c r="B11" s="1">
        <v>3</v>
      </c>
      <c r="C11" s="29">
        <v>44780.524616828705</v>
      </c>
      <c r="D11" s="2">
        <v>60.4</v>
      </c>
      <c r="E11" s="2">
        <v>60.6</v>
      </c>
      <c r="F11" s="2">
        <v>6.5449999999999999</v>
      </c>
      <c r="G11" s="2">
        <v>5.2190000000000003</v>
      </c>
      <c r="H11" s="2">
        <v>5.2190000000000003</v>
      </c>
      <c r="I11" s="2">
        <v>60.4</v>
      </c>
      <c r="J11" s="2">
        <v>60.6</v>
      </c>
      <c r="K11" s="16">
        <f t="shared" si="0"/>
        <v>5.0025138260433097</v>
      </c>
      <c r="L11" s="2">
        <v>9</v>
      </c>
      <c r="M11" s="2">
        <v>1</v>
      </c>
    </row>
    <row r="12" spans="1:13" x14ac:dyDescent="0.3">
      <c r="A12" s="9" t="s">
        <v>16</v>
      </c>
      <c r="B12" s="1">
        <v>4</v>
      </c>
      <c r="C12" s="53">
        <v>44780.52504980324</v>
      </c>
      <c r="D12" s="2">
        <v>60.6</v>
      </c>
      <c r="E12" s="2">
        <v>60.8</v>
      </c>
      <c r="F12" s="2">
        <v>5.2190000000000003</v>
      </c>
      <c r="G12" s="2">
        <v>3.8919999999999999</v>
      </c>
      <c r="H12" s="2">
        <v>3.8919999999999999</v>
      </c>
      <c r="I12" s="2">
        <v>60.6</v>
      </c>
      <c r="J12" s="2">
        <v>60.8</v>
      </c>
      <c r="K12" s="16">
        <f t="shared" si="0"/>
        <v>4.9987440341621632</v>
      </c>
      <c r="L12" s="2">
        <v>5</v>
      </c>
      <c r="M12" s="2">
        <v>1</v>
      </c>
    </row>
    <row r="13" spans="1:13" x14ac:dyDescent="0.3">
      <c r="A13" s="9" t="s">
        <v>16</v>
      </c>
      <c r="B13" s="1">
        <v>5</v>
      </c>
      <c r="C13" s="53">
        <v>44780.525472905094</v>
      </c>
      <c r="D13" s="2">
        <v>60.8</v>
      </c>
      <c r="E13" s="2">
        <v>61</v>
      </c>
      <c r="F13" s="2">
        <v>3.8919999999999999</v>
      </c>
      <c r="G13" s="2">
        <v>2.5649999999999999</v>
      </c>
      <c r="H13" s="2">
        <v>2.5649999999999999</v>
      </c>
      <c r="I13" s="2">
        <v>60.8</v>
      </c>
      <c r="J13" s="2">
        <v>61</v>
      </c>
      <c r="K13" s="16">
        <f t="shared" si="0"/>
        <v>4.9987440341623426</v>
      </c>
      <c r="L13" s="2">
        <v>7</v>
      </c>
      <c r="M13" s="2">
        <v>2</v>
      </c>
    </row>
    <row r="14" spans="1:13" x14ac:dyDescent="0.3">
      <c r="A14" s="9" t="s">
        <v>17</v>
      </c>
      <c r="B14" s="1">
        <v>6</v>
      </c>
      <c r="C14" s="29">
        <v>44780.547278101854</v>
      </c>
      <c r="D14" s="2">
        <v>60</v>
      </c>
      <c r="E14" s="2">
        <v>59.8</v>
      </c>
      <c r="F14" s="2">
        <v>9</v>
      </c>
      <c r="G14" s="2">
        <v>10.127000000000001</v>
      </c>
      <c r="H14" s="2">
        <v>10.127000000000001</v>
      </c>
      <c r="I14" s="2">
        <v>60</v>
      </c>
      <c r="J14" s="2">
        <v>59.8</v>
      </c>
      <c r="K14" s="16">
        <f t="shared" si="0"/>
        <v>5.8858325939072085</v>
      </c>
      <c r="L14" s="2">
        <v>6</v>
      </c>
      <c r="M14" s="2">
        <v>2</v>
      </c>
    </row>
    <row r="15" spans="1:13" x14ac:dyDescent="0.3">
      <c r="A15" s="9" t="s">
        <v>17</v>
      </c>
      <c r="B15" s="1">
        <v>7</v>
      </c>
      <c r="C15" s="29">
        <v>44780.547684884259</v>
      </c>
      <c r="D15" s="2">
        <v>59.8</v>
      </c>
      <c r="E15" s="2">
        <v>59.6</v>
      </c>
      <c r="F15" s="2">
        <v>10.127000000000001</v>
      </c>
      <c r="G15" s="2">
        <v>11.454000000000001</v>
      </c>
      <c r="H15" s="2">
        <v>11.454000000000001</v>
      </c>
      <c r="I15" s="2">
        <v>59.8</v>
      </c>
      <c r="J15" s="2">
        <v>59.6</v>
      </c>
      <c r="K15" s="16">
        <f t="shared" si="0"/>
        <v>4.998744034162165</v>
      </c>
      <c r="L15" s="2">
        <v>6</v>
      </c>
      <c r="M15" s="2">
        <v>1</v>
      </c>
    </row>
    <row r="16" spans="1:13" x14ac:dyDescent="0.3">
      <c r="A16" s="9" t="s">
        <v>17</v>
      </c>
      <c r="B16" s="1">
        <v>8</v>
      </c>
      <c r="C16" s="25">
        <v>44780.548092743054</v>
      </c>
      <c r="D16" s="2">
        <v>59.6</v>
      </c>
      <c r="E16" s="2">
        <v>59.4</v>
      </c>
      <c r="F16" s="2">
        <v>11.454000000000001</v>
      </c>
      <c r="G16" s="2">
        <v>12.781000000000001</v>
      </c>
      <c r="H16" s="2">
        <v>12.781000000000001</v>
      </c>
      <c r="I16" s="2">
        <v>59.6</v>
      </c>
      <c r="J16" s="2">
        <v>59.4</v>
      </c>
      <c r="K16" s="16">
        <f t="shared" si="0"/>
        <v>4.9987440341623426</v>
      </c>
      <c r="L16" s="2">
        <v>10</v>
      </c>
      <c r="M16" s="2">
        <v>2</v>
      </c>
    </row>
    <row r="17" spans="1:13" x14ac:dyDescent="0.3">
      <c r="A17" s="9" t="s">
        <v>17</v>
      </c>
      <c r="B17" s="1">
        <v>9</v>
      </c>
      <c r="C17" s="29">
        <v>44780.548665462964</v>
      </c>
      <c r="D17" s="2">
        <v>59.4</v>
      </c>
      <c r="E17" s="2">
        <v>59.2</v>
      </c>
      <c r="F17" s="2">
        <v>12.781000000000001</v>
      </c>
      <c r="G17" s="2">
        <v>14.106999999999999</v>
      </c>
      <c r="H17" s="2">
        <v>14.106999999999999</v>
      </c>
      <c r="I17" s="2">
        <v>59.4</v>
      </c>
      <c r="J17" s="2">
        <v>59.2</v>
      </c>
      <c r="K17" s="16">
        <f t="shared" si="0"/>
        <v>5.0025138260431365</v>
      </c>
      <c r="L17" s="2">
        <v>9</v>
      </c>
      <c r="M17" s="2">
        <v>1</v>
      </c>
    </row>
    <row r="18" spans="1:13" ht="15" thickBot="1" x14ac:dyDescent="0.35">
      <c r="A18" s="9" t="s">
        <v>17</v>
      </c>
      <c r="B18" s="1">
        <v>10</v>
      </c>
      <c r="C18" s="35">
        <v>44780.549476921296</v>
      </c>
      <c r="D18" s="2">
        <v>59.2</v>
      </c>
      <c r="E18" s="2">
        <v>59</v>
      </c>
      <c r="F18" s="2">
        <v>14.106999999999999</v>
      </c>
      <c r="G18" s="2">
        <v>15.433999999999999</v>
      </c>
      <c r="H18" s="2">
        <v>15.433999999999999</v>
      </c>
      <c r="I18" s="2">
        <v>59.2</v>
      </c>
      <c r="J18" s="2">
        <v>59</v>
      </c>
      <c r="K18" s="16">
        <f t="shared" si="0"/>
        <v>4.9987440341623426</v>
      </c>
      <c r="L18" s="2">
        <v>10</v>
      </c>
      <c r="M18" s="2">
        <v>2</v>
      </c>
    </row>
    <row r="19" spans="1:13" x14ac:dyDescent="0.3">
      <c r="A19" s="7"/>
      <c r="K19" s="13">
        <f>AVERAGE(K9:K18)</f>
        <v>5.1763939108177661</v>
      </c>
      <c r="L19" s="14">
        <f>AVERAGE(L9:L18)</f>
        <v>7.6</v>
      </c>
      <c r="M19" s="14">
        <f>AVERAGE(M9:M18)</f>
        <v>1.6</v>
      </c>
    </row>
    <row r="20" spans="1:13" ht="57.6" x14ac:dyDescent="0.3">
      <c r="K20" s="46" t="s">
        <v>18</v>
      </c>
      <c r="L20" s="46" t="s">
        <v>32</v>
      </c>
      <c r="M20" s="46" t="s">
        <v>33</v>
      </c>
    </row>
    <row r="23" spans="1:13" x14ac:dyDescent="0.3">
      <c r="F23" s="18"/>
      <c r="G23" s="17"/>
    </row>
    <row r="26" spans="1:13" x14ac:dyDescent="0.3">
      <c r="B26" s="19"/>
      <c r="C26" s="19"/>
      <c r="D26" s="1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48"/>
  <sheetViews>
    <sheetView topLeftCell="S13" zoomScale="112" zoomScaleNormal="112" workbookViewId="0">
      <selection activeCell="E320" sqref="E320"/>
    </sheetView>
  </sheetViews>
  <sheetFormatPr baseColWidth="10" defaultRowHeight="14.4" x14ac:dyDescent="0.3"/>
  <cols>
    <col min="1" max="1" width="8.109375" customWidth="1"/>
    <col min="2" max="2" width="14.33203125" customWidth="1"/>
    <col min="3" max="3" width="13.44140625" style="25" customWidth="1"/>
    <col min="4" max="4" width="15.21875" customWidth="1"/>
    <col min="5" max="5" width="24.5546875" customWidth="1"/>
    <col min="6" max="6" width="32.6640625" customWidth="1"/>
    <col min="7" max="9" width="18.6640625" customWidth="1"/>
  </cols>
  <sheetData>
    <row r="1" spans="3:32" ht="57" customHeight="1" x14ac:dyDescent="0.3">
      <c r="E1" s="15" t="s">
        <v>34</v>
      </c>
    </row>
    <row r="2" spans="3:32" x14ac:dyDescent="0.3">
      <c r="D2" s="3" t="s">
        <v>2</v>
      </c>
      <c r="E2" t="s">
        <v>21</v>
      </c>
    </row>
    <row r="4" spans="3:32" x14ac:dyDescent="0.3">
      <c r="J4" s="20" t="s">
        <v>51</v>
      </c>
    </row>
    <row r="5" spans="3:32" x14ac:dyDescent="0.3">
      <c r="D5" t="s">
        <v>44</v>
      </c>
      <c r="N5" t="s">
        <v>57</v>
      </c>
      <c r="V5" t="s">
        <v>58</v>
      </c>
      <c r="AF5" t="s">
        <v>19</v>
      </c>
    </row>
    <row r="6" spans="3:32" x14ac:dyDescent="0.3">
      <c r="D6" t="s">
        <v>35</v>
      </c>
    </row>
    <row r="9" spans="3:32" x14ac:dyDescent="0.3">
      <c r="C9" s="26" t="s">
        <v>41</v>
      </c>
      <c r="D9" s="20" t="s">
        <v>42</v>
      </c>
      <c r="E9" s="20" t="s">
        <v>38</v>
      </c>
      <c r="F9" s="20" t="s">
        <v>39</v>
      </c>
      <c r="G9" s="20" t="s">
        <v>40</v>
      </c>
      <c r="H9" s="51" t="s">
        <v>52</v>
      </c>
      <c r="I9" s="51"/>
      <c r="J9" s="20" t="s">
        <v>51</v>
      </c>
    </row>
    <row r="10" spans="3:32" x14ac:dyDescent="0.3">
      <c r="C10" s="25">
        <v>44780.52295392361</v>
      </c>
      <c r="D10" s="25">
        <f>C10</f>
        <v>44780.52295392361</v>
      </c>
      <c r="E10" s="25">
        <v>44780.52295392361</v>
      </c>
      <c r="F10">
        <v>60</v>
      </c>
      <c r="G10">
        <v>9.0069704055786133</v>
      </c>
      <c r="H10">
        <f>9+(9-7.8723)*0.03</f>
        <v>9.0338309999999993</v>
      </c>
      <c r="I10">
        <f>9-(9-7.8723)*0.03</f>
        <v>8.9661690000000007</v>
      </c>
      <c r="J10">
        <f>7.8723+(9-7.8723)*0.03</f>
        <v>7.9061310000000002</v>
      </c>
      <c r="K10">
        <f>7.8723-(9-7.8723)*0.03</f>
        <v>7.8384689999999999</v>
      </c>
    </row>
    <row r="11" spans="3:32" x14ac:dyDescent="0.3">
      <c r="C11" s="25">
        <v>44780.522953935186</v>
      </c>
      <c r="D11" s="25">
        <f t="shared" ref="D11:D41" si="0">C11</f>
        <v>44780.522953935186</v>
      </c>
      <c r="E11" s="25">
        <v>44780.522953935186</v>
      </c>
      <c r="F11">
        <v>60</v>
      </c>
      <c r="G11">
        <v>9.0069704055786133</v>
      </c>
      <c r="H11">
        <f t="shared" ref="H11:H41" si="1">9+(9-7.8723)*0.03</f>
        <v>9.0338309999999993</v>
      </c>
      <c r="I11">
        <f t="shared" ref="I11:I41" si="2">9-(9-7.8723)*0.03</f>
        <v>8.9661690000000007</v>
      </c>
      <c r="J11">
        <f t="shared" ref="J11:J41" si="3">7.8723+(9-7.8723)*0.03</f>
        <v>7.9061310000000002</v>
      </c>
      <c r="K11">
        <f t="shared" ref="K11:K41" si="4">7.8723-(9-7.8723)*0.03</f>
        <v>7.8384689999999999</v>
      </c>
    </row>
    <row r="12" spans="3:32" x14ac:dyDescent="0.3">
      <c r="C12" s="25">
        <v>44780.522965543983</v>
      </c>
      <c r="D12" s="25">
        <f t="shared" si="0"/>
        <v>44780.522965543983</v>
      </c>
      <c r="E12" s="25">
        <v>44780.522965543983</v>
      </c>
      <c r="F12">
        <v>60</v>
      </c>
      <c r="G12">
        <v>9.001469612121582</v>
      </c>
      <c r="H12">
        <f t="shared" si="1"/>
        <v>9.0338309999999993</v>
      </c>
      <c r="I12">
        <f t="shared" si="2"/>
        <v>8.9661690000000007</v>
      </c>
      <c r="J12">
        <f t="shared" si="3"/>
        <v>7.9061310000000002</v>
      </c>
      <c r="K12">
        <f t="shared" si="4"/>
        <v>7.8384689999999999</v>
      </c>
    </row>
    <row r="13" spans="3:32" x14ac:dyDescent="0.3">
      <c r="C13" s="25">
        <v>44780.522965555552</v>
      </c>
      <c r="D13" s="25">
        <f t="shared" si="0"/>
        <v>44780.522965555552</v>
      </c>
      <c r="E13" s="25">
        <v>44780.522965555552</v>
      </c>
      <c r="F13">
        <v>60</v>
      </c>
      <c r="G13">
        <v>9.001469612121582</v>
      </c>
      <c r="H13">
        <f t="shared" si="1"/>
        <v>9.0338309999999993</v>
      </c>
      <c r="I13">
        <f t="shared" si="2"/>
        <v>8.9661690000000007</v>
      </c>
      <c r="J13">
        <f t="shared" si="3"/>
        <v>7.9061310000000002</v>
      </c>
      <c r="K13">
        <f t="shared" si="4"/>
        <v>7.8384689999999999</v>
      </c>
    </row>
    <row r="14" spans="3:32" x14ac:dyDescent="0.3">
      <c r="C14" s="25">
        <v>44780.522977152781</v>
      </c>
      <c r="D14" s="25">
        <f t="shared" si="0"/>
        <v>44780.522977152781</v>
      </c>
      <c r="E14" s="25">
        <v>44780.522977152781</v>
      </c>
      <c r="F14">
        <v>60.200000762939453</v>
      </c>
      <c r="G14">
        <v>9.0029401779174805</v>
      </c>
      <c r="H14">
        <f t="shared" si="1"/>
        <v>9.0338309999999993</v>
      </c>
      <c r="I14">
        <f t="shared" si="2"/>
        <v>8.9661690000000007</v>
      </c>
      <c r="J14">
        <f t="shared" si="3"/>
        <v>7.9061310000000002</v>
      </c>
      <c r="K14">
        <f t="shared" si="4"/>
        <v>7.8384689999999999</v>
      </c>
    </row>
    <row r="15" spans="3:32" x14ac:dyDescent="0.3">
      <c r="C15" s="25">
        <v>44780.52297716435</v>
      </c>
      <c r="D15" s="25">
        <f t="shared" si="0"/>
        <v>44780.52297716435</v>
      </c>
      <c r="E15" s="25">
        <v>44780.52297716435</v>
      </c>
      <c r="F15">
        <v>60.200000762939453</v>
      </c>
      <c r="G15">
        <v>9.0029401779174805</v>
      </c>
      <c r="H15">
        <f t="shared" si="1"/>
        <v>9.0338309999999993</v>
      </c>
      <c r="I15">
        <f t="shared" si="2"/>
        <v>8.9661690000000007</v>
      </c>
      <c r="J15">
        <f t="shared" si="3"/>
        <v>7.9061310000000002</v>
      </c>
      <c r="K15">
        <f t="shared" si="4"/>
        <v>7.8384689999999999</v>
      </c>
    </row>
    <row r="16" spans="3:32" x14ac:dyDescent="0.3">
      <c r="C16" s="25">
        <v>44780.522988773148</v>
      </c>
      <c r="D16" s="25">
        <f t="shared" si="0"/>
        <v>44780.522988773148</v>
      </c>
      <c r="E16" s="25">
        <v>44780.522988773148</v>
      </c>
      <c r="F16">
        <v>60.200000762939453</v>
      </c>
      <c r="G16">
        <v>8.9971599578857422</v>
      </c>
      <c r="H16">
        <f t="shared" si="1"/>
        <v>9.0338309999999993</v>
      </c>
      <c r="I16">
        <f t="shared" si="2"/>
        <v>8.9661690000000007</v>
      </c>
      <c r="J16">
        <f t="shared" si="3"/>
        <v>7.9061310000000002</v>
      </c>
      <c r="K16">
        <f t="shared" si="4"/>
        <v>7.8384689999999999</v>
      </c>
    </row>
    <row r="17" spans="1:11" x14ac:dyDescent="0.3">
      <c r="C17" s="25">
        <v>44780.522988784724</v>
      </c>
      <c r="D17" s="25">
        <f t="shared" si="0"/>
        <v>44780.522988784724</v>
      </c>
      <c r="E17" s="25">
        <v>44780.522988784724</v>
      </c>
      <c r="F17">
        <v>60.200000762939453</v>
      </c>
      <c r="G17">
        <v>8.9971599578857422</v>
      </c>
      <c r="H17">
        <f t="shared" si="1"/>
        <v>9.0338309999999993</v>
      </c>
      <c r="I17">
        <f t="shared" si="2"/>
        <v>8.9661690000000007</v>
      </c>
      <c r="J17">
        <f t="shared" si="3"/>
        <v>7.9061310000000002</v>
      </c>
      <c r="K17">
        <f t="shared" si="4"/>
        <v>7.8384689999999999</v>
      </c>
    </row>
    <row r="18" spans="1:11" x14ac:dyDescent="0.3">
      <c r="A18" t="s">
        <v>55</v>
      </c>
      <c r="B18" s="25">
        <f>+C18-C14</f>
        <v>2.3229164071381092E-5</v>
      </c>
      <c r="C18" s="30">
        <v>44780.523000381945</v>
      </c>
      <c r="D18" s="30">
        <f t="shared" si="0"/>
        <v>44780.523000381945</v>
      </c>
      <c r="E18" s="30">
        <v>44780.523000381945</v>
      </c>
      <c r="F18" s="31">
        <v>60.200000762939453</v>
      </c>
      <c r="G18" s="31">
        <v>8.99530029296875</v>
      </c>
      <c r="H18" s="31">
        <f t="shared" si="1"/>
        <v>9.0338309999999993</v>
      </c>
      <c r="I18" s="31">
        <f t="shared" si="2"/>
        <v>8.9661690000000007</v>
      </c>
      <c r="J18" s="31">
        <f t="shared" si="3"/>
        <v>7.9061310000000002</v>
      </c>
      <c r="K18" s="31">
        <f t="shared" si="4"/>
        <v>7.8384689999999999</v>
      </c>
    </row>
    <row r="19" spans="1:11" x14ac:dyDescent="0.3">
      <c r="C19" s="25">
        <v>44780.523000393521</v>
      </c>
      <c r="D19" s="25">
        <f t="shared" si="0"/>
        <v>44780.523000393521</v>
      </c>
      <c r="E19" s="25">
        <v>44780.523000393521</v>
      </c>
      <c r="F19">
        <v>60.200000762939453</v>
      </c>
      <c r="G19">
        <v>8.99530029296875</v>
      </c>
      <c r="H19">
        <f t="shared" si="1"/>
        <v>9.0338309999999993</v>
      </c>
      <c r="I19">
        <f t="shared" si="2"/>
        <v>8.9661690000000007</v>
      </c>
      <c r="J19">
        <f t="shared" si="3"/>
        <v>7.9061310000000002</v>
      </c>
      <c r="K19">
        <f t="shared" si="4"/>
        <v>7.8384689999999999</v>
      </c>
    </row>
    <row r="20" spans="1:11" x14ac:dyDescent="0.3">
      <c r="C20" s="25">
        <v>44780.523011990743</v>
      </c>
      <c r="D20" s="25">
        <f t="shared" si="0"/>
        <v>44780.523011990743</v>
      </c>
      <c r="E20" s="25">
        <v>44780.523011990743</v>
      </c>
      <c r="F20">
        <v>60.200000762939453</v>
      </c>
      <c r="G20">
        <v>8.99530029296875</v>
      </c>
      <c r="H20">
        <f t="shared" si="1"/>
        <v>9.0338309999999993</v>
      </c>
      <c r="I20">
        <f t="shared" si="2"/>
        <v>8.9661690000000007</v>
      </c>
      <c r="J20">
        <f t="shared" si="3"/>
        <v>7.9061310000000002</v>
      </c>
      <c r="K20">
        <f t="shared" si="4"/>
        <v>7.8384689999999999</v>
      </c>
    </row>
    <row r="21" spans="1:11" x14ac:dyDescent="0.3">
      <c r="C21" s="25">
        <v>44780.523012002312</v>
      </c>
      <c r="D21" s="25">
        <f t="shared" si="0"/>
        <v>44780.523012002312</v>
      </c>
      <c r="E21" s="25">
        <v>44780.523012002312</v>
      </c>
      <c r="F21">
        <v>60.200000762939453</v>
      </c>
      <c r="G21">
        <v>8.99530029296875</v>
      </c>
      <c r="H21">
        <f t="shared" si="1"/>
        <v>9.0338309999999993</v>
      </c>
      <c r="I21">
        <f t="shared" si="2"/>
        <v>8.9661690000000007</v>
      </c>
      <c r="J21">
        <f t="shared" si="3"/>
        <v>7.9061310000000002</v>
      </c>
      <c r="K21">
        <f t="shared" si="4"/>
        <v>7.8384689999999999</v>
      </c>
    </row>
    <row r="22" spans="1:11" x14ac:dyDescent="0.3">
      <c r="B22" s="25"/>
      <c r="C22" s="35">
        <v>44780.523023611109</v>
      </c>
      <c r="D22" s="35">
        <f t="shared" si="0"/>
        <v>44780.523023611109</v>
      </c>
      <c r="E22" s="35">
        <v>44780.523023611109</v>
      </c>
      <c r="F22" s="36">
        <v>60.200000762939453</v>
      </c>
      <c r="G22" s="36">
        <v>8.6602401733398438</v>
      </c>
      <c r="H22">
        <f t="shared" si="1"/>
        <v>9.0338309999999993</v>
      </c>
      <c r="I22">
        <f t="shared" si="2"/>
        <v>8.9661690000000007</v>
      </c>
      <c r="J22">
        <f t="shared" si="3"/>
        <v>7.9061310000000002</v>
      </c>
      <c r="K22">
        <f t="shared" si="4"/>
        <v>7.8384689999999999</v>
      </c>
    </row>
    <row r="23" spans="1:11" x14ac:dyDescent="0.3">
      <c r="C23" s="35">
        <v>44780.523023622685</v>
      </c>
      <c r="D23" s="35">
        <f t="shared" si="0"/>
        <v>44780.523023622685</v>
      </c>
      <c r="E23" s="35">
        <v>44780.523023622685</v>
      </c>
      <c r="F23" s="36">
        <v>60.200000762939453</v>
      </c>
      <c r="G23" s="36">
        <v>8.6602401733398438</v>
      </c>
      <c r="H23">
        <f t="shared" si="1"/>
        <v>9.0338309999999993</v>
      </c>
      <c r="I23">
        <f t="shared" si="2"/>
        <v>8.9661690000000007</v>
      </c>
      <c r="J23">
        <f t="shared" si="3"/>
        <v>7.9061310000000002</v>
      </c>
      <c r="K23">
        <f t="shared" si="4"/>
        <v>7.8384689999999999</v>
      </c>
    </row>
    <row r="24" spans="1:11" x14ac:dyDescent="0.3">
      <c r="C24" s="25">
        <v>44780.523035219907</v>
      </c>
      <c r="D24" s="25">
        <f t="shared" si="0"/>
        <v>44780.523035219907</v>
      </c>
      <c r="E24" s="25">
        <v>44780.523035219907</v>
      </c>
      <c r="F24">
        <v>60.200000762939453</v>
      </c>
      <c r="G24">
        <v>8.3485898971557617</v>
      </c>
      <c r="H24">
        <f t="shared" si="1"/>
        <v>9.0338309999999993</v>
      </c>
      <c r="I24">
        <f t="shared" si="2"/>
        <v>8.9661690000000007</v>
      </c>
      <c r="J24">
        <f t="shared" si="3"/>
        <v>7.9061310000000002</v>
      </c>
      <c r="K24">
        <f t="shared" si="4"/>
        <v>7.8384689999999999</v>
      </c>
    </row>
    <row r="25" spans="1:11" x14ac:dyDescent="0.3">
      <c r="C25" s="25">
        <v>44780.523035231483</v>
      </c>
      <c r="D25" s="25">
        <f t="shared" si="0"/>
        <v>44780.523035231483</v>
      </c>
      <c r="E25" s="25">
        <v>44780.523035231483</v>
      </c>
      <c r="F25">
        <v>60.200000762939453</v>
      </c>
      <c r="G25">
        <v>8.3485898971557617</v>
      </c>
      <c r="H25">
        <f t="shared" si="1"/>
        <v>9.0338309999999993</v>
      </c>
      <c r="I25">
        <f t="shared" si="2"/>
        <v>8.9661690000000007</v>
      </c>
      <c r="J25">
        <f t="shared" si="3"/>
        <v>7.9061310000000002</v>
      </c>
      <c r="K25">
        <f t="shared" si="4"/>
        <v>7.8384689999999999</v>
      </c>
    </row>
    <row r="26" spans="1:11" x14ac:dyDescent="0.3">
      <c r="C26" s="25">
        <v>44780.523046840281</v>
      </c>
      <c r="D26" s="25">
        <f t="shared" si="0"/>
        <v>44780.523046840281</v>
      </c>
      <c r="E26" s="25">
        <v>44780.523046840281</v>
      </c>
      <c r="F26">
        <v>60.200000762939453</v>
      </c>
      <c r="G26">
        <v>7.9915099143981934</v>
      </c>
      <c r="H26">
        <f t="shared" si="1"/>
        <v>9.0338309999999993</v>
      </c>
      <c r="I26">
        <f t="shared" si="2"/>
        <v>8.9661690000000007</v>
      </c>
      <c r="J26">
        <f t="shared" si="3"/>
        <v>7.9061310000000002</v>
      </c>
      <c r="K26">
        <f t="shared" si="4"/>
        <v>7.8384689999999999</v>
      </c>
    </row>
    <row r="27" spans="1:11" x14ac:dyDescent="0.3">
      <c r="C27" s="25">
        <v>44780.523046851849</v>
      </c>
      <c r="D27" s="25">
        <f t="shared" si="0"/>
        <v>44780.523046851849</v>
      </c>
      <c r="E27" s="25">
        <v>44780.523046851849</v>
      </c>
      <c r="F27">
        <v>60.200000762939453</v>
      </c>
      <c r="G27">
        <v>7.9915099143981934</v>
      </c>
      <c r="H27">
        <f t="shared" si="1"/>
        <v>9.0338309999999993</v>
      </c>
      <c r="I27">
        <f t="shared" si="2"/>
        <v>8.9661690000000007</v>
      </c>
      <c r="J27">
        <f t="shared" si="3"/>
        <v>7.9061310000000002</v>
      </c>
      <c r="K27">
        <f t="shared" si="4"/>
        <v>7.8384689999999999</v>
      </c>
    </row>
    <row r="28" spans="1:11" x14ac:dyDescent="0.3">
      <c r="C28" s="25">
        <v>44780.523058449071</v>
      </c>
      <c r="D28" s="25">
        <f t="shared" si="0"/>
        <v>44780.523058449071</v>
      </c>
      <c r="E28" s="25">
        <v>44780.523058449071</v>
      </c>
      <c r="F28">
        <v>60.200000762939453</v>
      </c>
      <c r="G28">
        <v>7.9915099143981934</v>
      </c>
      <c r="H28">
        <f t="shared" si="1"/>
        <v>9.0338309999999993</v>
      </c>
      <c r="I28">
        <f t="shared" si="2"/>
        <v>8.9661690000000007</v>
      </c>
      <c r="J28">
        <f t="shared" si="3"/>
        <v>7.9061310000000002</v>
      </c>
      <c r="K28">
        <f t="shared" si="4"/>
        <v>7.8384689999999999</v>
      </c>
    </row>
    <row r="29" spans="1:11" x14ac:dyDescent="0.3">
      <c r="C29" s="25">
        <v>44780.523058460647</v>
      </c>
      <c r="D29" s="25">
        <f t="shared" si="0"/>
        <v>44780.523058460647</v>
      </c>
      <c r="E29" s="25">
        <v>44780.523058460647</v>
      </c>
      <c r="F29">
        <v>60.200000762939453</v>
      </c>
      <c r="G29">
        <v>7.9915099143981934</v>
      </c>
      <c r="H29">
        <f t="shared" si="1"/>
        <v>9.0338309999999993</v>
      </c>
      <c r="I29">
        <f t="shared" si="2"/>
        <v>8.9661690000000007</v>
      </c>
      <c r="J29">
        <f t="shared" si="3"/>
        <v>7.9061310000000002</v>
      </c>
      <c r="K29">
        <f t="shared" si="4"/>
        <v>7.8384689999999999</v>
      </c>
    </row>
    <row r="30" spans="1:11" x14ac:dyDescent="0.3">
      <c r="A30" t="s">
        <v>56</v>
      </c>
      <c r="B30" s="25">
        <f>+C30-C14</f>
        <v>9.2916663561481982E-5</v>
      </c>
      <c r="C30" s="32">
        <v>44780.523070069445</v>
      </c>
      <c r="D30" s="32">
        <f t="shared" si="0"/>
        <v>44780.523070069445</v>
      </c>
      <c r="E30" s="32">
        <v>44780.523070069445</v>
      </c>
      <c r="F30" s="33">
        <v>60.200000762939453</v>
      </c>
      <c r="G30" s="33">
        <v>7.9077601432800293</v>
      </c>
      <c r="H30" s="33">
        <f t="shared" si="1"/>
        <v>9.0338309999999993</v>
      </c>
      <c r="I30" s="33">
        <f t="shared" si="2"/>
        <v>8.9661690000000007</v>
      </c>
      <c r="J30" s="33">
        <f t="shared" si="3"/>
        <v>7.9061310000000002</v>
      </c>
      <c r="K30" s="33">
        <f t="shared" si="4"/>
        <v>7.8384689999999999</v>
      </c>
    </row>
    <row r="31" spans="1:11" x14ac:dyDescent="0.3">
      <c r="C31" s="25">
        <v>44780.523070081021</v>
      </c>
      <c r="D31" s="25">
        <f t="shared" si="0"/>
        <v>44780.523070081021</v>
      </c>
      <c r="E31" s="25">
        <v>44780.523070081021</v>
      </c>
      <c r="F31">
        <v>60.200000762939453</v>
      </c>
      <c r="G31">
        <v>7.9077601432800293</v>
      </c>
      <c r="H31">
        <f t="shared" si="1"/>
        <v>9.0338309999999993</v>
      </c>
      <c r="I31">
        <f t="shared" si="2"/>
        <v>8.9661690000000007</v>
      </c>
      <c r="J31">
        <f t="shared" si="3"/>
        <v>7.9061310000000002</v>
      </c>
      <c r="K31">
        <f t="shared" si="4"/>
        <v>7.8384689999999999</v>
      </c>
    </row>
    <row r="32" spans="1:11" x14ac:dyDescent="0.3">
      <c r="C32" s="25">
        <v>44780.523081689818</v>
      </c>
      <c r="D32" s="25">
        <f t="shared" si="0"/>
        <v>44780.523081689818</v>
      </c>
      <c r="E32" s="25">
        <v>44780.523081689818</v>
      </c>
      <c r="F32">
        <v>60.200000762939453</v>
      </c>
      <c r="G32">
        <v>7.8451399803161621</v>
      </c>
      <c r="H32">
        <f t="shared" si="1"/>
        <v>9.0338309999999993</v>
      </c>
      <c r="I32">
        <f t="shared" si="2"/>
        <v>8.9661690000000007</v>
      </c>
      <c r="J32">
        <f t="shared" si="3"/>
        <v>7.9061310000000002</v>
      </c>
      <c r="K32">
        <f t="shared" si="4"/>
        <v>7.8384689999999999</v>
      </c>
    </row>
    <row r="33" spans="3:11" x14ac:dyDescent="0.3">
      <c r="C33" s="25">
        <v>44780.523081701387</v>
      </c>
      <c r="D33" s="25">
        <f t="shared" si="0"/>
        <v>44780.523081701387</v>
      </c>
      <c r="E33" s="25">
        <v>44780.523081701387</v>
      </c>
      <c r="F33">
        <v>60.200000762939453</v>
      </c>
      <c r="G33">
        <v>7.8451399803161621</v>
      </c>
      <c r="H33">
        <f t="shared" si="1"/>
        <v>9.0338309999999993</v>
      </c>
      <c r="I33">
        <f t="shared" si="2"/>
        <v>8.9661690000000007</v>
      </c>
      <c r="J33">
        <f t="shared" si="3"/>
        <v>7.9061310000000002</v>
      </c>
      <c r="K33">
        <f t="shared" si="4"/>
        <v>7.8384689999999999</v>
      </c>
    </row>
    <row r="34" spans="3:11" x14ac:dyDescent="0.3">
      <c r="C34" s="25">
        <v>44780.523094814816</v>
      </c>
      <c r="D34" s="25">
        <f t="shared" si="0"/>
        <v>44780.523094814816</v>
      </c>
      <c r="E34" s="25">
        <v>44780.523094814816</v>
      </c>
      <c r="F34">
        <v>60.200000762939453</v>
      </c>
      <c r="G34">
        <v>7.8451399803161621</v>
      </c>
      <c r="H34">
        <f t="shared" si="1"/>
        <v>9.0338309999999993</v>
      </c>
      <c r="I34">
        <f t="shared" si="2"/>
        <v>8.9661690000000007</v>
      </c>
      <c r="J34">
        <f t="shared" si="3"/>
        <v>7.9061310000000002</v>
      </c>
      <c r="K34">
        <f t="shared" si="4"/>
        <v>7.8384689999999999</v>
      </c>
    </row>
    <row r="35" spans="3:11" x14ac:dyDescent="0.3">
      <c r="C35" s="25">
        <v>44780.523094826392</v>
      </c>
      <c r="D35" s="25">
        <f t="shared" si="0"/>
        <v>44780.523094826392</v>
      </c>
      <c r="E35" s="25">
        <v>44780.523094826392</v>
      </c>
      <c r="F35">
        <v>60.200000762939453</v>
      </c>
      <c r="G35">
        <v>7.8451399803161621</v>
      </c>
      <c r="H35">
        <f t="shared" si="1"/>
        <v>9.0338309999999993</v>
      </c>
      <c r="I35">
        <f t="shared" si="2"/>
        <v>8.9661690000000007</v>
      </c>
      <c r="J35">
        <f t="shared" si="3"/>
        <v>7.9061310000000002</v>
      </c>
      <c r="K35">
        <f t="shared" si="4"/>
        <v>7.8384689999999999</v>
      </c>
    </row>
    <row r="36" spans="3:11" x14ac:dyDescent="0.3">
      <c r="C36" s="25">
        <v>44780.523106412038</v>
      </c>
      <c r="D36" s="25">
        <f t="shared" si="0"/>
        <v>44780.523106412038</v>
      </c>
      <c r="E36" s="25">
        <v>44780.523106412038</v>
      </c>
      <c r="F36">
        <v>60.200000762939453</v>
      </c>
      <c r="G36">
        <v>7.8427200317382813</v>
      </c>
      <c r="H36">
        <f t="shared" si="1"/>
        <v>9.0338309999999993</v>
      </c>
      <c r="I36">
        <f t="shared" si="2"/>
        <v>8.9661690000000007</v>
      </c>
      <c r="J36">
        <f t="shared" si="3"/>
        <v>7.9061310000000002</v>
      </c>
      <c r="K36">
        <f t="shared" si="4"/>
        <v>7.8384689999999999</v>
      </c>
    </row>
    <row r="37" spans="3:11" x14ac:dyDescent="0.3">
      <c r="C37" s="25">
        <v>44780.523106423614</v>
      </c>
      <c r="D37" s="25">
        <f t="shared" si="0"/>
        <v>44780.523106423614</v>
      </c>
      <c r="E37" s="25">
        <v>44780.523106423614</v>
      </c>
      <c r="F37">
        <v>60.200000762939453</v>
      </c>
      <c r="G37">
        <v>7.8427200317382813</v>
      </c>
      <c r="H37">
        <f t="shared" si="1"/>
        <v>9.0338309999999993</v>
      </c>
      <c r="I37">
        <f t="shared" si="2"/>
        <v>8.9661690000000007</v>
      </c>
      <c r="J37">
        <f t="shared" si="3"/>
        <v>7.9061310000000002</v>
      </c>
      <c r="K37">
        <f t="shared" si="4"/>
        <v>7.8384689999999999</v>
      </c>
    </row>
    <row r="38" spans="3:11" x14ac:dyDescent="0.3">
      <c r="C38" s="25">
        <v>44780.523118032404</v>
      </c>
      <c r="D38" s="25">
        <f t="shared" si="0"/>
        <v>44780.523118032404</v>
      </c>
      <c r="E38" s="25">
        <v>44780.523118032404</v>
      </c>
      <c r="F38">
        <v>60.200000762939453</v>
      </c>
      <c r="G38">
        <v>7.8394999504089355</v>
      </c>
      <c r="H38">
        <f t="shared" si="1"/>
        <v>9.0338309999999993</v>
      </c>
      <c r="I38">
        <f t="shared" si="2"/>
        <v>8.9661690000000007</v>
      </c>
      <c r="J38">
        <f t="shared" si="3"/>
        <v>7.9061310000000002</v>
      </c>
      <c r="K38">
        <f t="shared" si="4"/>
        <v>7.8384689999999999</v>
      </c>
    </row>
    <row r="39" spans="3:11" x14ac:dyDescent="0.3">
      <c r="C39" s="25">
        <v>44780.523118043981</v>
      </c>
      <c r="D39" s="25">
        <f t="shared" si="0"/>
        <v>44780.523118043981</v>
      </c>
      <c r="E39" s="25">
        <v>44780.523118043981</v>
      </c>
      <c r="F39">
        <v>60.200000762939453</v>
      </c>
      <c r="G39">
        <v>7.8394999504089355</v>
      </c>
      <c r="H39">
        <f t="shared" si="1"/>
        <v>9.0338309999999993</v>
      </c>
      <c r="I39">
        <f t="shared" si="2"/>
        <v>8.9661690000000007</v>
      </c>
      <c r="J39">
        <f t="shared" si="3"/>
        <v>7.9061310000000002</v>
      </c>
      <c r="K39">
        <f t="shared" si="4"/>
        <v>7.8384689999999999</v>
      </c>
    </row>
    <row r="40" spans="3:11" x14ac:dyDescent="0.3">
      <c r="C40" s="25">
        <v>44780.523129641202</v>
      </c>
      <c r="D40" s="25">
        <f t="shared" si="0"/>
        <v>44780.523129641202</v>
      </c>
      <c r="E40" s="25">
        <v>44780.523129641202</v>
      </c>
      <c r="F40">
        <v>60.200000762939453</v>
      </c>
      <c r="G40">
        <v>7.8637700080871582</v>
      </c>
      <c r="H40">
        <f t="shared" si="1"/>
        <v>9.0338309999999993</v>
      </c>
      <c r="I40">
        <f t="shared" si="2"/>
        <v>8.9661690000000007</v>
      </c>
      <c r="J40">
        <f t="shared" si="3"/>
        <v>7.9061310000000002</v>
      </c>
      <c r="K40">
        <f t="shared" si="4"/>
        <v>7.8384689999999999</v>
      </c>
    </row>
    <row r="41" spans="3:11" x14ac:dyDescent="0.3">
      <c r="C41" s="25">
        <v>44780.523129652778</v>
      </c>
      <c r="D41" s="25">
        <f t="shared" si="0"/>
        <v>44780.523129652778</v>
      </c>
      <c r="E41" s="25">
        <v>44780.523129652778</v>
      </c>
      <c r="F41">
        <v>60.200000762939453</v>
      </c>
      <c r="G41">
        <v>7.8637700080871582</v>
      </c>
      <c r="H41">
        <f t="shared" si="1"/>
        <v>9.0338309999999993</v>
      </c>
      <c r="I41">
        <f t="shared" si="2"/>
        <v>8.9661690000000007</v>
      </c>
      <c r="J41">
        <f t="shared" si="3"/>
        <v>7.9061310000000002</v>
      </c>
      <c r="K41">
        <f t="shared" si="4"/>
        <v>7.8384689999999999</v>
      </c>
    </row>
    <row r="42" spans="3:11" x14ac:dyDescent="0.3">
      <c r="D42" s="21"/>
      <c r="E42" s="25"/>
    </row>
    <row r="43" spans="3:11" x14ac:dyDescent="0.3">
      <c r="D43" s="21"/>
      <c r="E43" s="22"/>
    </row>
    <row r="44" spans="3:11" x14ac:dyDescent="0.3">
      <c r="D44" s="21"/>
      <c r="E44" s="22"/>
    </row>
    <row r="45" spans="3:11" x14ac:dyDescent="0.3">
      <c r="D45" t="s">
        <v>44</v>
      </c>
    </row>
    <row r="46" spans="3:11" x14ac:dyDescent="0.3">
      <c r="D46" t="s">
        <v>43</v>
      </c>
      <c r="E46" s="22"/>
    </row>
    <row r="48" spans="3:11" x14ac:dyDescent="0.3">
      <c r="C48" s="26" t="s">
        <v>41</v>
      </c>
      <c r="D48" s="20" t="s">
        <v>42</v>
      </c>
      <c r="E48" s="20" t="s">
        <v>38</v>
      </c>
      <c r="F48" s="20" t="s">
        <v>39</v>
      </c>
      <c r="G48" s="20" t="s">
        <v>40</v>
      </c>
      <c r="H48" s="51" t="s">
        <v>52</v>
      </c>
      <c r="I48" s="51"/>
      <c r="J48" s="20" t="s">
        <v>51</v>
      </c>
    </row>
    <row r="49" spans="1:11" x14ac:dyDescent="0.3">
      <c r="C49" s="27">
        <v>44780.523978645833</v>
      </c>
      <c r="D49" s="27">
        <v>44780.523978645833</v>
      </c>
      <c r="E49" s="25">
        <v>44780.523978645833</v>
      </c>
      <c r="F49">
        <v>60.200000762939453</v>
      </c>
      <c r="G49">
        <v>7.8697600364685059</v>
      </c>
      <c r="H49">
        <f>7.872+(7.872-6.545)*0.03</f>
        <v>7.91181</v>
      </c>
      <c r="I49">
        <f>7.872-(7.872-6.545)*0.03</f>
        <v>7.8321899999999998</v>
      </c>
      <c r="J49">
        <f>6.545+(7.872-6.545)*0.03</f>
        <v>6.5848100000000001</v>
      </c>
      <c r="K49">
        <f>6.545-(7.872-6.545)*0.03</f>
        <v>6.5051899999999998</v>
      </c>
    </row>
    <row r="50" spans="1:11" x14ac:dyDescent="0.3">
      <c r="C50" s="27">
        <v>44780.523990254631</v>
      </c>
      <c r="D50" s="27">
        <v>44780.523990254631</v>
      </c>
      <c r="E50" s="25">
        <v>44780.523990254631</v>
      </c>
      <c r="F50">
        <v>60.200000762939453</v>
      </c>
      <c r="G50">
        <v>7.8664898872375488</v>
      </c>
      <c r="H50">
        <f t="shared" ref="H50:H76" si="5">7.872+(7.872-6.545)*0.03</f>
        <v>7.91181</v>
      </c>
      <c r="I50">
        <f t="shared" ref="I50:I76" si="6">7.872-(7.872-6.545)*0.03</f>
        <v>7.8321899999999998</v>
      </c>
      <c r="J50">
        <f t="shared" ref="J50:J76" si="7">6.545+(7.872-6.545)*0.03</f>
        <v>6.5848100000000001</v>
      </c>
      <c r="K50">
        <f t="shared" ref="K50:K76" si="8">6.545-(7.872-6.545)*0.03</f>
        <v>6.5051899999999998</v>
      </c>
    </row>
    <row r="51" spans="1:11" x14ac:dyDescent="0.3">
      <c r="C51" s="27">
        <v>44780.523990266207</v>
      </c>
      <c r="D51" s="27">
        <v>44780.523990266207</v>
      </c>
      <c r="E51" s="25">
        <v>44780.523990266207</v>
      </c>
      <c r="F51">
        <v>60.200000762939453</v>
      </c>
      <c r="G51">
        <v>7.8664898872375488</v>
      </c>
      <c r="H51">
        <f t="shared" si="5"/>
        <v>7.91181</v>
      </c>
      <c r="I51">
        <f t="shared" si="6"/>
        <v>7.8321899999999998</v>
      </c>
      <c r="J51">
        <f t="shared" si="7"/>
        <v>6.5848100000000001</v>
      </c>
      <c r="K51">
        <f t="shared" si="8"/>
        <v>6.5051899999999998</v>
      </c>
    </row>
    <row r="52" spans="1:11" x14ac:dyDescent="0.3">
      <c r="C52" s="44">
        <v>44780.524001863429</v>
      </c>
      <c r="D52" s="44">
        <v>44780.524001863429</v>
      </c>
      <c r="E52" s="35">
        <v>44780.524001863429</v>
      </c>
      <c r="F52" s="36">
        <v>60.400001525878906</v>
      </c>
      <c r="G52" s="36">
        <v>7.8712801933288574</v>
      </c>
      <c r="H52">
        <f t="shared" si="5"/>
        <v>7.91181</v>
      </c>
      <c r="I52">
        <f t="shared" si="6"/>
        <v>7.8321899999999998</v>
      </c>
      <c r="J52">
        <f t="shared" si="7"/>
        <v>6.5848100000000001</v>
      </c>
      <c r="K52">
        <f t="shared" si="8"/>
        <v>6.5051899999999998</v>
      </c>
    </row>
    <row r="53" spans="1:11" x14ac:dyDescent="0.3">
      <c r="B53" s="25"/>
      <c r="C53" s="27">
        <v>44780.524001874997</v>
      </c>
      <c r="D53" s="27">
        <v>44780.524001874997</v>
      </c>
      <c r="E53" s="25">
        <v>44780.524001874997</v>
      </c>
      <c r="F53">
        <v>60.400001525878906</v>
      </c>
      <c r="G53">
        <v>7.8712801933288574</v>
      </c>
      <c r="H53">
        <f t="shared" si="5"/>
        <v>7.91181</v>
      </c>
      <c r="I53">
        <f t="shared" si="6"/>
        <v>7.8321899999999998</v>
      </c>
      <c r="J53">
        <f t="shared" si="7"/>
        <v>6.5848100000000001</v>
      </c>
      <c r="K53">
        <f t="shared" si="8"/>
        <v>6.5051899999999998</v>
      </c>
    </row>
    <row r="54" spans="1:11" x14ac:dyDescent="0.3">
      <c r="C54" s="27">
        <v>44780.524013483795</v>
      </c>
      <c r="D54" s="27">
        <v>44780.524013483795</v>
      </c>
      <c r="E54" s="25">
        <v>44780.524013483795</v>
      </c>
      <c r="F54">
        <v>60.400001525878906</v>
      </c>
      <c r="G54">
        <v>7.8712801933288574</v>
      </c>
      <c r="H54">
        <f t="shared" si="5"/>
        <v>7.91181</v>
      </c>
      <c r="I54">
        <f t="shared" si="6"/>
        <v>7.8321899999999998</v>
      </c>
      <c r="J54">
        <f t="shared" si="7"/>
        <v>6.5848100000000001</v>
      </c>
      <c r="K54">
        <f t="shared" si="8"/>
        <v>6.5051899999999998</v>
      </c>
    </row>
    <row r="55" spans="1:11" x14ac:dyDescent="0.3">
      <c r="C55" s="27">
        <v>44780.524013495371</v>
      </c>
      <c r="D55" s="27">
        <v>44780.524013495371</v>
      </c>
      <c r="E55" s="25">
        <v>44780.524013495371</v>
      </c>
      <c r="F55">
        <v>60.400001525878906</v>
      </c>
      <c r="G55">
        <v>7.8712801933288574</v>
      </c>
      <c r="H55">
        <f t="shared" si="5"/>
        <v>7.91181</v>
      </c>
      <c r="I55">
        <f t="shared" si="6"/>
        <v>7.8321899999999998</v>
      </c>
      <c r="J55">
        <f t="shared" si="7"/>
        <v>6.5848100000000001</v>
      </c>
      <c r="K55">
        <f t="shared" si="8"/>
        <v>6.5051899999999998</v>
      </c>
    </row>
    <row r="56" spans="1:11" x14ac:dyDescent="0.3">
      <c r="A56" t="s">
        <v>55</v>
      </c>
      <c r="B56" s="25">
        <f>+C56-C52</f>
        <v>2.3229164071381092E-5</v>
      </c>
      <c r="C56" s="37">
        <v>44780.524025092593</v>
      </c>
      <c r="D56" s="37">
        <v>44780.524025092593</v>
      </c>
      <c r="E56" s="30">
        <v>44780.524025092593</v>
      </c>
      <c r="F56" s="31">
        <v>60.400001525878906</v>
      </c>
      <c r="G56" s="31">
        <v>7.4934501647949219</v>
      </c>
      <c r="H56" s="31">
        <f t="shared" si="5"/>
        <v>7.91181</v>
      </c>
      <c r="I56" s="31">
        <f t="shared" si="6"/>
        <v>7.8321899999999998</v>
      </c>
      <c r="J56" s="31">
        <f t="shared" si="7"/>
        <v>6.5848100000000001</v>
      </c>
      <c r="K56" s="31">
        <f t="shared" si="8"/>
        <v>6.5051899999999998</v>
      </c>
    </row>
    <row r="57" spans="1:11" x14ac:dyDescent="0.3">
      <c r="B57" s="25"/>
      <c r="C57" s="44">
        <v>44780.524025104169</v>
      </c>
      <c r="D57" s="44">
        <v>44780.524025104169</v>
      </c>
      <c r="E57" s="35">
        <v>44780.524025104169</v>
      </c>
      <c r="F57" s="36">
        <v>60.400001525878906</v>
      </c>
      <c r="G57" s="36">
        <v>7.4934501647949219</v>
      </c>
      <c r="H57">
        <f t="shared" si="5"/>
        <v>7.91181</v>
      </c>
      <c r="I57">
        <f t="shared" si="6"/>
        <v>7.8321899999999998</v>
      </c>
      <c r="J57">
        <f t="shared" si="7"/>
        <v>6.5848100000000001</v>
      </c>
      <c r="K57">
        <f t="shared" si="8"/>
        <v>6.5051899999999998</v>
      </c>
    </row>
    <row r="58" spans="1:11" x14ac:dyDescent="0.3">
      <c r="C58" s="27">
        <v>44780.52403670139</v>
      </c>
      <c r="D58" s="27">
        <v>44780.52403670139</v>
      </c>
      <c r="E58" s="25">
        <v>44780.52403670139</v>
      </c>
      <c r="F58">
        <v>60.400001525878906</v>
      </c>
      <c r="G58">
        <v>6.990109920501709</v>
      </c>
      <c r="H58">
        <f t="shared" si="5"/>
        <v>7.91181</v>
      </c>
      <c r="I58">
        <f t="shared" si="6"/>
        <v>7.8321899999999998</v>
      </c>
      <c r="J58">
        <f t="shared" si="7"/>
        <v>6.5848100000000001</v>
      </c>
      <c r="K58">
        <f t="shared" si="8"/>
        <v>6.5051899999999998</v>
      </c>
    </row>
    <row r="59" spans="1:11" x14ac:dyDescent="0.3">
      <c r="C59" s="27">
        <v>44780.524036712966</v>
      </c>
      <c r="D59" s="27">
        <v>44780.524036712966</v>
      </c>
      <c r="E59" s="25">
        <v>44780.524036712966</v>
      </c>
      <c r="F59">
        <v>60.400001525878906</v>
      </c>
      <c r="G59">
        <v>6.990109920501709</v>
      </c>
      <c r="H59">
        <f t="shared" si="5"/>
        <v>7.91181</v>
      </c>
      <c r="I59">
        <f t="shared" si="6"/>
        <v>7.8321899999999998</v>
      </c>
      <c r="J59">
        <f t="shared" si="7"/>
        <v>6.5848100000000001</v>
      </c>
      <c r="K59">
        <f t="shared" si="8"/>
        <v>6.5051899999999998</v>
      </c>
    </row>
    <row r="60" spans="1:11" x14ac:dyDescent="0.3">
      <c r="C60" s="27">
        <v>44780.524048321757</v>
      </c>
      <c r="D60" s="27">
        <v>44780.524048321757</v>
      </c>
      <c r="E60" s="25">
        <v>44780.524048321757</v>
      </c>
      <c r="F60">
        <v>60.400001525878906</v>
      </c>
      <c r="G60">
        <v>6.990109920501709</v>
      </c>
      <c r="H60">
        <f t="shared" si="5"/>
        <v>7.91181</v>
      </c>
      <c r="I60">
        <f t="shared" si="6"/>
        <v>7.8321899999999998</v>
      </c>
      <c r="J60">
        <f t="shared" si="7"/>
        <v>6.5848100000000001</v>
      </c>
      <c r="K60">
        <f t="shared" si="8"/>
        <v>6.5051899999999998</v>
      </c>
    </row>
    <row r="61" spans="1:11" x14ac:dyDescent="0.3">
      <c r="C61" s="27">
        <v>44780.524048333333</v>
      </c>
      <c r="D61" s="27">
        <v>44780.524048333333</v>
      </c>
      <c r="E61" s="25">
        <v>44780.524048333333</v>
      </c>
      <c r="F61">
        <v>60.400001525878906</v>
      </c>
      <c r="G61">
        <v>6.990109920501709</v>
      </c>
      <c r="H61">
        <f t="shared" si="5"/>
        <v>7.91181</v>
      </c>
      <c r="I61">
        <f t="shared" si="6"/>
        <v>7.8321899999999998</v>
      </c>
      <c r="J61">
        <f t="shared" si="7"/>
        <v>6.5848100000000001</v>
      </c>
      <c r="K61">
        <f t="shared" si="8"/>
        <v>6.5051899999999998</v>
      </c>
    </row>
    <row r="62" spans="1:11" x14ac:dyDescent="0.3">
      <c r="C62" s="27">
        <v>44780.524059930554</v>
      </c>
      <c r="D62" s="27">
        <v>44780.524059930554</v>
      </c>
      <c r="E62" s="25">
        <v>44780.524059930554</v>
      </c>
      <c r="F62">
        <v>60.400001525878906</v>
      </c>
      <c r="G62">
        <v>6.7092099189758301</v>
      </c>
      <c r="H62">
        <f t="shared" si="5"/>
        <v>7.91181</v>
      </c>
      <c r="I62">
        <f t="shared" si="6"/>
        <v>7.8321899999999998</v>
      </c>
      <c r="J62">
        <f t="shared" si="7"/>
        <v>6.5848100000000001</v>
      </c>
      <c r="K62">
        <f t="shared" si="8"/>
        <v>6.5051899999999998</v>
      </c>
    </row>
    <row r="63" spans="1:11" x14ac:dyDescent="0.3">
      <c r="C63" s="27">
        <v>44780.52405994213</v>
      </c>
      <c r="D63" s="27">
        <v>44780.52405994213</v>
      </c>
      <c r="E63" s="25">
        <v>44780.52405994213</v>
      </c>
      <c r="F63">
        <v>60.400001525878906</v>
      </c>
      <c r="G63">
        <v>6.7092099189758301</v>
      </c>
      <c r="H63">
        <f t="shared" si="5"/>
        <v>7.91181</v>
      </c>
      <c r="I63">
        <f t="shared" si="6"/>
        <v>7.8321899999999998</v>
      </c>
      <c r="J63">
        <f t="shared" si="7"/>
        <v>6.5848100000000001</v>
      </c>
      <c r="K63">
        <f t="shared" si="8"/>
        <v>6.5051899999999998</v>
      </c>
    </row>
    <row r="64" spans="1:11" x14ac:dyDescent="0.3">
      <c r="C64" s="27">
        <v>44780.524059953706</v>
      </c>
      <c r="D64" s="27">
        <v>44780.524059953706</v>
      </c>
      <c r="E64" s="25">
        <v>44780.524059953706</v>
      </c>
      <c r="F64">
        <v>60.400001525878906</v>
      </c>
      <c r="G64">
        <v>6.7092099189758301</v>
      </c>
      <c r="H64">
        <f t="shared" si="5"/>
        <v>7.91181</v>
      </c>
      <c r="I64">
        <f t="shared" si="6"/>
        <v>7.8321899999999998</v>
      </c>
      <c r="J64">
        <f t="shared" si="7"/>
        <v>6.5848100000000001</v>
      </c>
      <c r="K64">
        <f t="shared" si="8"/>
        <v>6.5051899999999998</v>
      </c>
    </row>
    <row r="65" spans="1:11" x14ac:dyDescent="0.3">
      <c r="A65" t="s">
        <v>56</v>
      </c>
      <c r="B65" s="25">
        <f>+C65-C52</f>
        <v>6.9699068262707442E-5</v>
      </c>
      <c r="C65" s="39">
        <v>44780.524071562497</v>
      </c>
      <c r="D65" s="39">
        <v>44780.524071562497</v>
      </c>
      <c r="E65" s="32">
        <v>44780.524071562497</v>
      </c>
      <c r="F65" s="33">
        <v>60.400001525878906</v>
      </c>
      <c r="G65" s="33">
        <v>6.5822501182556152</v>
      </c>
      <c r="H65" s="33">
        <f t="shared" si="5"/>
        <v>7.91181</v>
      </c>
      <c r="I65" s="33">
        <f t="shared" si="6"/>
        <v>7.8321899999999998</v>
      </c>
      <c r="J65" s="33">
        <f t="shared" si="7"/>
        <v>6.5848100000000001</v>
      </c>
      <c r="K65" s="33">
        <f t="shared" si="8"/>
        <v>6.5051899999999998</v>
      </c>
    </row>
    <row r="66" spans="1:11" x14ac:dyDescent="0.3">
      <c r="C66" s="27">
        <v>44780.524071574073</v>
      </c>
      <c r="D66" s="27">
        <v>44780.524071574073</v>
      </c>
      <c r="E66" s="25">
        <v>44780.524071574073</v>
      </c>
      <c r="F66">
        <v>60.400001525878906</v>
      </c>
      <c r="G66">
        <v>6.5822501182556152</v>
      </c>
      <c r="H66">
        <f t="shared" si="5"/>
        <v>7.91181</v>
      </c>
      <c r="I66">
        <f t="shared" si="6"/>
        <v>7.8321899999999998</v>
      </c>
      <c r="J66">
        <f t="shared" si="7"/>
        <v>6.5848100000000001</v>
      </c>
      <c r="K66">
        <f t="shared" si="8"/>
        <v>6.5051899999999998</v>
      </c>
    </row>
    <row r="67" spans="1:11" x14ac:dyDescent="0.3">
      <c r="C67" s="27">
        <v>44780.524083171294</v>
      </c>
      <c r="D67" s="27">
        <v>44780.524083171294</v>
      </c>
      <c r="E67" s="25">
        <v>44780.524083171294</v>
      </c>
      <c r="F67">
        <v>60.400001525878906</v>
      </c>
      <c r="G67">
        <v>6.5469198226928711</v>
      </c>
      <c r="H67">
        <f t="shared" si="5"/>
        <v>7.91181</v>
      </c>
      <c r="I67">
        <f t="shared" si="6"/>
        <v>7.8321899999999998</v>
      </c>
      <c r="J67">
        <f t="shared" si="7"/>
        <v>6.5848100000000001</v>
      </c>
      <c r="K67">
        <f t="shared" si="8"/>
        <v>6.5051899999999998</v>
      </c>
    </row>
    <row r="68" spans="1:11" x14ac:dyDescent="0.3">
      <c r="C68" s="27">
        <v>44780.524083182871</v>
      </c>
      <c r="D68" s="27">
        <v>44780.524083182871</v>
      </c>
      <c r="E68" s="25">
        <v>44780.524083182871</v>
      </c>
      <c r="F68">
        <v>60.400001525878906</v>
      </c>
      <c r="G68">
        <v>6.5469198226928711</v>
      </c>
      <c r="H68">
        <f t="shared" si="5"/>
        <v>7.91181</v>
      </c>
      <c r="I68">
        <f t="shared" si="6"/>
        <v>7.8321899999999998</v>
      </c>
      <c r="J68">
        <f t="shared" si="7"/>
        <v>6.5848100000000001</v>
      </c>
      <c r="K68">
        <f t="shared" si="8"/>
        <v>6.5051899999999998</v>
      </c>
    </row>
    <row r="69" spans="1:11" x14ac:dyDescent="0.3">
      <c r="C69" s="27">
        <v>44780.524094780092</v>
      </c>
      <c r="D69" s="27">
        <v>44780.524094780092</v>
      </c>
      <c r="E69" s="25">
        <v>44780.524094780092</v>
      </c>
      <c r="F69">
        <v>60.400001525878906</v>
      </c>
      <c r="G69">
        <v>6.5469198226928711</v>
      </c>
      <c r="H69">
        <f t="shared" si="5"/>
        <v>7.91181</v>
      </c>
      <c r="I69">
        <f t="shared" si="6"/>
        <v>7.8321899999999998</v>
      </c>
      <c r="J69">
        <f t="shared" si="7"/>
        <v>6.5848100000000001</v>
      </c>
      <c r="K69">
        <f t="shared" si="8"/>
        <v>6.5051899999999998</v>
      </c>
    </row>
    <row r="70" spans="1:11" x14ac:dyDescent="0.3">
      <c r="C70" s="27">
        <v>44780.524094791668</v>
      </c>
      <c r="D70" s="27">
        <v>44780.524094791668</v>
      </c>
      <c r="E70" s="25">
        <v>44780.524094791668</v>
      </c>
      <c r="F70">
        <v>60.400001525878906</v>
      </c>
      <c r="G70">
        <v>6.5469198226928711</v>
      </c>
      <c r="H70">
        <f t="shared" si="5"/>
        <v>7.91181</v>
      </c>
      <c r="I70">
        <f t="shared" si="6"/>
        <v>7.8321899999999998</v>
      </c>
      <c r="J70">
        <f t="shared" si="7"/>
        <v>6.5848100000000001</v>
      </c>
      <c r="K70">
        <f t="shared" si="8"/>
        <v>6.5051899999999998</v>
      </c>
    </row>
    <row r="71" spans="1:11" x14ac:dyDescent="0.3">
      <c r="C71" s="27">
        <v>44780.524106400466</v>
      </c>
      <c r="D71" s="27">
        <v>44780.524106400466</v>
      </c>
      <c r="E71" s="25">
        <v>44780.524106400466</v>
      </c>
      <c r="F71">
        <v>60.400001525878906</v>
      </c>
      <c r="G71">
        <v>6.5249500274658203</v>
      </c>
      <c r="H71">
        <f t="shared" si="5"/>
        <v>7.91181</v>
      </c>
      <c r="I71">
        <f t="shared" si="6"/>
        <v>7.8321899999999998</v>
      </c>
      <c r="J71">
        <f t="shared" si="7"/>
        <v>6.5848100000000001</v>
      </c>
      <c r="K71">
        <f t="shared" si="8"/>
        <v>6.5051899999999998</v>
      </c>
    </row>
    <row r="72" spans="1:11" x14ac:dyDescent="0.3">
      <c r="C72" s="27">
        <v>44780.524106412035</v>
      </c>
      <c r="D72" s="27">
        <v>44780.524106412035</v>
      </c>
      <c r="E72" s="25">
        <v>44780.524106412035</v>
      </c>
      <c r="F72">
        <v>60.400001525878906</v>
      </c>
      <c r="G72">
        <v>6.5249500274658203</v>
      </c>
      <c r="H72">
        <f t="shared" si="5"/>
        <v>7.91181</v>
      </c>
      <c r="I72">
        <f t="shared" si="6"/>
        <v>7.8321899999999998</v>
      </c>
      <c r="J72">
        <f t="shared" si="7"/>
        <v>6.5848100000000001</v>
      </c>
      <c r="K72">
        <f t="shared" si="8"/>
        <v>6.5051899999999998</v>
      </c>
    </row>
    <row r="73" spans="1:11" x14ac:dyDescent="0.3">
      <c r="C73" s="27">
        <v>44780.524118009256</v>
      </c>
      <c r="D73" s="27">
        <v>44780.524118009256</v>
      </c>
      <c r="E73" s="25">
        <v>44780.524118009256</v>
      </c>
      <c r="F73">
        <v>60.400001525878906</v>
      </c>
      <c r="G73">
        <v>6.5187602043151855</v>
      </c>
      <c r="H73">
        <f t="shared" si="5"/>
        <v>7.91181</v>
      </c>
      <c r="I73">
        <f t="shared" si="6"/>
        <v>7.8321899999999998</v>
      </c>
      <c r="J73">
        <f t="shared" si="7"/>
        <v>6.5848100000000001</v>
      </c>
      <c r="K73">
        <f t="shared" si="8"/>
        <v>6.5051899999999998</v>
      </c>
    </row>
    <row r="74" spans="1:11" x14ac:dyDescent="0.3">
      <c r="C74" s="27">
        <v>44780.524118020832</v>
      </c>
      <c r="D74" s="27">
        <v>44780.524118020832</v>
      </c>
      <c r="E74" s="25">
        <v>44780.524118020832</v>
      </c>
      <c r="F74">
        <v>60.400001525878906</v>
      </c>
      <c r="G74">
        <v>6.5187602043151855</v>
      </c>
      <c r="H74">
        <f t="shared" si="5"/>
        <v>7.91181</v>
      </c>
      <c r="I74">
        <f t="shared" si="6"/>
        <v>7.8321899999999998</v>
      </c>
      <c r="J74">
        <f t="shared" si="7"/>
        <v>6.5848100000000001</v>
      </c>
      <c r="K74">
        <f t="shared" si="8"/>
        <v>6.5051899999999998</v>
      </c>
    </row>
    <row r="75" spans="1:11" x14ac:dyDescent="0.3">
      <c r="C75" s="27">
        <v>44780.52412962963</v>
      </c>
      <c r="D75" s="27">
        <v>44780.52412962963</v>
      </c>
      <c r="E75" s="25">
        <v>44780.52412962963</v>
      </c>
      <c r="F75">
        <v>60.400001525878906</v>
      </c>
      <c r="G75">
        <v>6.5187602043151855</v>
      </c>
      <c r="H75">
        <f t="shared" si="5"/>
        <v>7.91181</v>
      </c>
      <c r="I75">
        <f t="shared" si="6"/>
        <v>7.8321899999999998</v>
      </c>
      <c r="J75">
        <f t="shared" si="7"/>
        <v>6.5848100000000001</v>
      </c>
      <c r="K75">
        <f t="shared" si="8"/>
        <v>6.5051899999999998</v>
      </c>
    </row>
    <row r="76" spans="1:11" x14ac:dyDescent="0.3">
      <c r="C76" s="27">
        <v>44780.524129641206</v>
      </c>
      <c r="D76" s="27">
        <v>44780.524129641206</v>
      </c>
      <c r="E76" s="25">
        <v>44780.524129641206</v>
      </c>
      <c r="F76">
        <v>60.400001525878906</v>
      </c>
      <c r="G76">
        <v>6.5187602043151855</v>
      </c>
      <c r="H76">
        <f t="shared" si="5"/>
        <v>7.91181</v>
      </c>
      <c r="I76">
        <f t="shared" si="6"/>
        <v>7.8321899999999998</v>
      </c>
      <c r="J76">
        <f t="shared" si="7"/>
        <v>6.5848100000000001</v>
      </c>
      <c r="K76">
        <f t="shared" si="8"/>
        <v>6.5051899999999998</v>
      </c>
    </row>
    <row r="77" spans="1:11" x14ac:dyDescent="0.3">
      <c r="C77" s="27"/>
      <c r="D77" s="24"/>
      <c r="E77" s="25"/>
    </row>
    <row r="78" spans="1:11" x14ac:dyDescent="0.3">
      <c r="C78" s="27"/>
      <c r="D78" s="24"/>
      <c r="E78" s="25"/>
    </row>
    <row r="79" spans="1:11" x14ac:dyDescent="0.3">
      <c r="C79" s="27"/>
      <c r="D79" s="24"/>
      <c r="E79" s="25"/>
    </row>
    <row r="80" spans="1:11" x14ac:dyDescent="0.3">
      <c r="C80" s="27"/>
      <c r="D80" s="24"/>
      <c r="E80" s="25"/>
    </row>
    <row r="81" spans="3:11" x14ac:dyDescent="0.3">
      <c r="C81" s="27"/>
      <c r="D81" s="24"/>
      <c r="E81" s="25"/>
    </row>
    <row r="82" spans="3:11" x14ac:dyDescent="0.3">
      <c r="C82" s="27"/>
      <c r="D82" s="24"/>
      <c r="E82" s="25"/>
    </row>
    <row r="83" spans="3:11" x14ac:dyDescent="0.3">
      <c r="C83" s="27"/>
      <c r="D83" s="24"/>
      <c r="E83" s="25"/>
    </row>
    <row r="84" spans="3:11" x14ac:dyDescent="0.3">
      <c r="C84" s="27"/>
      <c r="D84" s="24"/>
      <c r="E84" s="25"/>
    </row>
    <row r="85" spans="3:11" x14ac:dyDescent="0.3">
      <c r="C85" s="27"/>
      <c r="D85" s="24"/>
      <c r="E85" s="25"/>
    </row>
    <row r="86" spans="3:11" x14ac:dyDescent="0.3">
      <c r="C86" s="27"/>
      <c r="D86" s="24"/>
      <c r="E86" s="25"/>
    </row>
    <row r="87" spans="3:11" x14ac:dyDescent="0.3">
      <c r="C87" s="27"/>
      <c r="D87" s="24"/>
      <c r="E87" s="25"/>
    </row>
    <row r="88" spans="3:11" x14ac:dyDescent="0.3">
      <c r="C88" s="27"/>
      <c r="D88" s="24"/>
      <c r="E88" s="25"/>
    </row>
    <row r="90" spans="3:11" x14ac:dyDescent="0.3">
      <c r="D90" s="21"/>
      <c r="E90" s="22"/>
    </row>
    <row r="91" spans="3:11" x14ac:dyDescent="0.3">
      <c r="D91" t="s">
        <v>44</v>
      </c>
    </row>
    <row r="92" spans="3:11" x14ac:dyDescent="0.3">
      <c r="D92" t="s">
        <v>45</v>
      </c>
      <c r="E92" s="22"/>
    </row>
    <row r="94" spans="3:11" x14ac:dyDescent="0.3">
      <c r="C94" s="26" t="s">
        <v>41</v>
      </c>
      <c r="D94" s="20" t="s">
        <v>42</v>
      </c>
      <c r="E94" s="20" t="s">
        <v>38</v>
      </c>
      <c r="F94" s="20" t="s">
        <v>39</v>
      </c>
      <c r="G94" s="20" t="s">
        <v>40</v>
      </c>
      <c r="H94" s="51" t="s">
        <v>52</v>
      </c>
      <c r="I94" s="51"/>
      <c r="J94" s="20" t="s">
        <v>51</v>
      </c>
    </row>
    <row r="95" spans="3:11" x14ac:dyDescent="0.3">
      <c r="C95" s="27">
        <v>44780.524593391201</v>
      </c>
      <c r="D95" s="27">
        <v>44780.524593391201</v>
      </c>
      <c r="E95" s="25">
        <v>44780.524593391201</v>
      </c>
      <c r="F95">
        <v>60.400001525878906</v>
      </c>
      <c r="G95">
        <v>6.5459198951721191</v>
      </c>
      <c r="H95" s="41">
        <f>6.545+(6.545-5.219)*0.03</f>
        <v>6.5847800000000003</v>
      </c>
      <c r="I95" s="41">
        <f>6.545-(6.545-5.219)*0.03</f>
        <v>6.5052199999999996</v>
      </c>
      <c r="J95" s="41">
        <f>5.219+(6.545-5.219)*0.03</f>
        <v>5.2587800000000007</v>
      </c>
      <c r="K95" s="41">
        <f>5.219-(6.545-5.219)*0.03</f>
        <v>5.1792199999999999</v>
      </c>
    </row>
    <row r="96" spans="3:11" x14ac:dyDescent="0.3">
      <c r="C96" s="27">
        <v>44780.524593402777</v>
      </c>
      <c r="D96" s="27">
        <v>44780.524593402777</v>
      </c>
      <c r="E96" s="25">
        <v>44780.524593402777</v>
      </c>
      <c r="F96">
        <v>60.400001525878906</v>
      </c>
      <c r="G96">
        <v>6.5459198951721191</v>
      </c>
      <c r="H96" s="41">
        <f t="shared" ref="H96:H122" si="9">6.545+(6.545-5.219)*0.03</f>
        <v>6.5847800000000003</v>
      </c>
      <c r="I96" s="41">
        <f t="shared" ref="I96:I122" si="10">6.545-(6.545-5.219)*0.03</f>
        <v>6.5052199999999996</v>
      </c>
      <c r="J96" s="41">
        <f t="shared" ref="J96:J122" si="11">5.219+(6.545-5.219)*0.03</f>
        <v>5.2587800000000007</v>
      </c>
      <c r="K96" s="41">
        <f t="shared" ref="K96:K122" si="12">5.219-(6.545-5.219)*0.03</f>
        <v>5.1792199999999999</v>
      </c>
    </row>
    <row r="97" spans="1:11" x14ac:dyDescent="0.3">
      <c r="C97" s="27">
        <v>44780.524605011575</v>
      </c>
      <c r="D97" s="27">
        <v>44780.524605011575</v>
      </c>
      <c r="E97" s="25">
        <v>44780.524605011575</v>
      </c>
      <c r="F97">
        <v>60.400001525878906</v>
      </c>
      <c r="G97">
        <v>6.5459198951721191</v>
      </c>
      <c r="H97" s="41">
        <f t="shared" si="9"/>
        <v>6.5847800000000003</v>
      </c>
      <c r="I97" s="41">
        <f t="shared" si="10"/>
        <v>6.5052199999999996</v>
      </c>
      <c r="J97" s="41">
        <f t="shared" si="11"/>
        <v>5.2587800000000007</v>
      </c>
      <c r="K97" s="41">
        <f t="shared" si="12"/>
        <v>5.1792199999999999</v>
      </c>
    </row>
    <row r="98" spans="1:11" x14ac:dyDescent="0.3">
      <c r="B98" s="25"/>
      <c r="C98" s="44">
        <v>44780.524605023151</v>
      </c>
      <c r="D98" s="44">
        <v>44780.524605023151</v>
      </c>
      <c r="E98" s="35">
        <v>44780.524605023151</v>
      </c>
      <c r="F98" s="36">
        <v>60.400001525878906</v>
      </c>
      <c r="G98" s="36">
        <v>6.5459198951721191</v>
      </c>
      <c r="H98" s="41">
        <f t="shared" si="9"/>
        <v>6.5847800000000003</v>
      </c>
      <c r="I98" s="41">
        <f t="shared" si="10"/>
        <v>6.5052199999999996</v>
      </c>
      <c r="J98" s="41">
        <f t="shared" si="11"/>
        <v>5.2587800000000007</v>
      </c>
      <c r="K98" s="41">
        <f t="shared" si="12"/>
        <v>5.1792199999999999</v>
      </c>
    </row>
    <row r="99" spans="1:11" x14ac:dyDescent="0.3">
      <c r="C99" s="44">
        <v>44780.524616828705</v>
      </c>
      <c r="D99" s="44">
        <v>44780.524616828705</v>
      </c>
      <c r="E99" s="35">
        <v>44780.524616828705</v>
      </c>
      <c r="F99" s="36">
        <v>60.599998474121094</v>
      </c>
      <c r="G99" s="36">
        <v>6.545569896697998</v>
      </c>
      <c r="H99" s="41">
        <f t="shared" si="9"/>
        <v>6.5847800000000003</v>
      </c>
      <c r="I99" s="41">
        <f t="shared" si="10"/>
        <v>6.5052199999999996</v>
      </c>
      <c r="J99" s="41">
        <f t="shared" si="11"/>
        <v>5.2587800000000007</v>
      </c>
      <c r="K99" s="41">
        <f t="shared" si="12"/>
        <v>5.1792199999999999</v>
      </c>
    </row>
    <row r="100" spans="1:11" x14ac:dyDescent="0.3">
      <c r="B100" s="25"/>
      <c r="C100" s="44">
        <v>44780.524616840281</v>
      </c>
      <c r="D100" s="44">
        <v>44780.524616840281</v>
      </c>
      <c r="E100" s="35">
        <v>44780.524616840281</v>
      </c>
      <c r="F100" s="36">
        <v>60.599998474121094</v>
      </c>
      <c r="G100" s="36">
        <v>6.545569896697998</v>
      </c>
      <c r="H100" s="41">
        <f t="shared" si="9"/>
        <v>6.5847800000000003</v>
      </c>
      <c r="I100" s="41">
        <f t="shared" si="10"/>
        <v>6.5052199999999996</v>
      </c>
      <c r="J100" s="41">
        <f t="shared" si="11"/>
        <v>5.2587800000000007</v>
      </c>
      <c r="K100" s="41">
        <f t="shared" si="12"/>
        <v>5.1792199999999999</v>
      </c>
    </row>
    <row r="101" spans="1:11" x14ac:dyDescent="0.3">
      <c r="A101" t="s">
        <v>55</v>
      </c>
      <c r="B101" s="25">
        <f>+C101-C99</f>
        <v>1.1631942470557988E-5</v>
      </c>
      <c r="C101" s="37">
        <v>44780.524628460647</v>
      </c>
      <c r="D101" s="37">
        <v>44780.524628460647</v>
      </c>
      <c r="E101" s="30">
        <v>44780.524628460647</v>
      </c>
      <c r="F101" s="31">
        <v>60.599998474121094</v>
      </c>
      <c r="G101" s="31">
        <v>6.4085001945495605</v>
      </c>
      <c r="H101" s="42">
        <f t="shared" si="9"/>
        <v>6.5847800000000003</v>
      </c>
      <c r="I101" s="42">
        <f t="shared" si="10"/>
        <v>6.5052199999999996</v>
      </c>
      <c r="J101" s="42">
        <f t="shared" si="11"/>
        <v>5.2587800000000007</v>
      </c>
      <c r="K101" s="42">
        <f t="shared" si="12"/>
        <v>5.1792199999999999</v>
      </c>
    </row>
    <row r="102" spans="1:11" x14ac:dyDescent="0.3">
      <c r="B102" s="25"/>
      <c r="C102" s="44">
        <v>44780.524628472223</v>
      </c>
      <c r="D102" s="44">
        <v>44780.524628472223</v>
      </c>
      <c r="E102" s="35">
        <v>44780.524628472223</v>
      </c>
      <c r="F102" s="36">
        <v>60.599998474121094</v>
      </c>
      <c r="G102" s="36">
        <v>6.4085001945495605</v>
      </c>
      <c r="H102" s="41">
        <f t="shared" si="9"/>
        <v>6.5847800000000003</v>
      </c>
      <c r="I102" s="41">
        <f t="shared" si="10"/>
        <v>6.5052199999999996</v>
      </c>
      <c r="J102" s="41">
        <f t="shared" si="11"/>
        <v>5.2587800000000007</v>
      </c>
      <c r="K102" s="41">
        <f t="shared" si="12"/>
        <v>5.1792199999999999</v>
      </c>
    </row>
    <row r="103" spans="1:11" x14ac:dyDescent="0.3">
      <c r="C103" s="44">
        <v>44780.524640069445</v>
      </c>
      <c r="D103" s="44">
        <v>44780.524640069445</v>
      </c>
      <c r="E103" s="35">
        <v>44780.524640069445</v>
      </c>
      <c r="F103" s="36">
        <v>60.599998474121094</v>
      </c>
      <c r="G103" s="36">
        <v>6.4085001945495605</v>
      </c>
      <c r="H103" s="41">
        <f t="shared" si="9"/>
        <v>6.5847800000000003</v>
      </c>
      <c r="I103" s="41">
        <f t="shared" si="10"/>
        <v>6.5052199999999996</v>
      </c>
      <c r="J103" s="41">
        <f t="shared" si="11"/>
        <v>5.2587800000000007</v>
      </c>
      <c r="K103" s="41">
        <f t="shared" si="12"/>
        <v>5.1792199999999999</v>
      </c>
    </row>
    <row r="104" spans="1:11" x14ac:dyDescent="0.3">
      <c r="C104" s="44">
        <v>44780.524640081021</v>
      </c>
      <c r="D104" s="44">
        <v>44780.524640081021</v>
      </c>
      <c r="E104" s="35">
        <v>44780.524640081021</v>
      </c>
      <c r="F104" s="36">
        <v>60.599998474121094</v>
      </c>
      <c r="G104" s="36">
        <v>6.4085001945495605</v>
      </c>
      <c r="H104" s="41">
        <f t="shared" si="9"/>
        <v>6.5847800000000003</v>
      </c>
      <c r="I104" s="41">
        <f t="shared" si="10"/>
        <v>6.5052199999999996</v>
      </c>
      <c r="J104" s="41">
        <f t="shared" si="11"/>
        <v>5.2587800000000007</v>
      </c>
      <c r="K104" s="41">
        <f t="shared" si="12"/>
        <v>5.1792199999999999</v>
      </c>
    </row>
    <row r="105" spans="1:11" x14ac:dyDescent="0.3">
      <c r="B105" s="25"/>
      <c r="C105" s="44">
        <v>44780.524651689811</v>
      </c>
      <c r="D105" s="44">
        <v>44780.524651689811</v>
      </c>
      <c r="E105" s="35">
        <v>44780.524651689811</v>
      </c>
      <c r="F105" s="36">
        <v>60.599998474121094</v>
      </c>
      <c r="G105" s="36">
        <v>5.8187298774719238</v>
      </c>
      <c r="H105" s="41">
        <f t="shared" si="9"/>
        <v>6.5847800000000003</v>
      </c>
      <c r="I105" s="41">
        <f t="shared" si="10"/>
        <v>6.5052199999999996</v>
      </c>
      <c r="J105" s="41">
        <f t="shared" si="11"/>
        <v>5.2587800000000007</v>
      </c>
      <c r="K105" s="41">
        <f t="shared" si="12"/>
        <v>5.1792199999999999</v>
      </c>
    </row>
    <row r="106" spans="1:11" x14ac:dyDescent="0.3">
      <c r="C106" s="27">
        <v>44780.524651701387</v>
      </c>
      <c r="D106" s="27">
        <v>44780.524651701387</v>
      </c>
      <c r="E106" s="25">
        <v>44780.524651701387</v>
      </c>
      <c r="F106">
        <v>60.599998474121094</v>
      </c>
      <c r="G106">
        <v>5.8187298774719238</v>
      </c>
      <c r="H106" s="41">
        <f t="shared" si="9"/>
        <v>6.5847800000000003</v>
      </c>
      <c r="I106" s="41">
        <f t="shared" si="10"/>
        <v>6.5052199999999996</v>
      </c>
      <c r="J106" s="41">
        <f t="shared" si="11"/>
        <v>5.2587800000000007</v>
      </c>
      <c r="K106" s="41">
        <f t="shared" si="12"/>
        <v>5.1792199999999999</v>
      </c>
    </row>
    <row r="107" spans="1:11" x14ac:dyDescent="0.3">
      <c r="C107" s="27">
        <v>44780.524663310185</v>
      </c>
      <c r="D107" s="27">
        <v>44780.524663310185</v>
      </c>
      <c r="E107" s="25">
        <v>44780.524663310185</v>
      </c>
      <c r="F107">
        <v>60.599998474121094</v>
      </c>
      <c r="G107">
        <v>5.3812899589538574</v>
      </c>
      <c r="H107" s="41">
        <f t="shared" si="9"/>
        <v>6.5847800000000003</v>
      </c>
      <c r="I107" s="41">
        <f t="shared" si="10"/>
        <v>6.5052199999999996</v>
      </c>
      <c r="J107" s="41">
        <f t="shared" si="11"/>
        <v>5.2587800000000007</v>
      </c>
      <c r="K107" s="41">
        <f t="shared" si="12"/>
        <v>5.1792199999999999</v>
      </c>
    </row>
    <row r="108" spans="1:11" x14ac:dyDescent="0.3">
      <c r="C108" s="27">
        <v>44780.524663321761</v>
      </c>
      <c r="D108" s="27">
        <v>44780.524663321761</v>
      </c>
      <c r="E108" s="25">
        <v>44780.524663321761</v>
      </c>
      <c r="F108">
        <v>60.599998474121094</v>
      </c>
      <c r="G108">
        <v>5.3812899589538574</v>
      </c>
      <c r="H108" s="41">
        <f t="shared" si="9"/>
        <v>6.5847800000000003</v>
      </c>
      <c r="I108" s="41">
        <f t="shared" si="10"/>
        <v>6.5052199999999996</v>
      </c>
      <c r="J108" s="41">
        <f t="shared" si="11"/>
        <v>5.2587800000000007</v>
      </c>
      <c r="K108" s="41">
        <f t="shared" si="12"/>
        <v>5.1792199999999999</v>
      </c>
    </row>
    <row r="109" spans="1:11" x14ac:dyDescent="0.3">
      <c r="A109" t="s">
        <v>56</v>
      </c>
      <c r="B109" s="25">
        <f>+C109-C99</f>
        <v>5.8090277889277786E-5</v>
      </c>
      <c r="C109" s="39">
        <v>44780.524674918983</v>
      </c>
      <c r="D109" s="39">
        <v>44780.524674918983</v>
      </c>
      <c r="E109" s="32">
        <v>44780.524674918983</v>
      </c>
      <c r="F109" s="33">
        <v>60.599998474121094</v>
      </c>
      <c r="G109" s="33">
        <v>5.2105798721313477</v>
      </c>
      <c r="H109" s="43">
        <f t="shared" si="9"/>
        <v>6.5847800000000003</v>
      </c>
      <c r="I109" s="43">
        <f t="shared" si="10"/>
        <v>6.5052199999999996</v>
      </c>
      <c r="J109" s="43">
        <f t="shared" si="11"/>
        <v>5.2587800000000007</v>
      </c>
      <c r="K109" s="43">
        <f t="shared" si="12"/>
        <v>5.1792199999999999</v>
      </c>
    </row>
    <row r="110" spans="1:11" x14ac:dyDescent="0.3">
      <c r="C110" s="27">
        <v>44780.524674930559</v>
      </c>
      <c r="D110" s="27">
        <v>44780.524674930559</v>
      </c>
      <c r="E110" s="25">
        <v>44780.524674930559</v>
      </c>
      <c r="F110">
        <v>60.599998474121094</v>
      </c>
      <c r="G110">
        <v>5.2105798721313477</v>
      </c>
      <c r="H110" s="41">
        <f t="shared" si="9"/>
        <v>6.5847800000000003</v>
      </c>
      <c r="I110" s="41">
        <f t="shared" si="10"/>
        <v>6.5052199999999996</v>
      </c>
      <c r="J110" s="41">
        <f t="shared" si="11"/>
        <v>5.2587800000000007</v>
      </c>
      <c r="K110" s="41">
        <f t="shared" si="12"/>
        <v>5.1792199999999999</v>
      </c>
    </row>
    <row r="111" spans="1:11" x14ac:dyDescent="0.3">
      <c r="C111" s="27">
        <v>44780.524686539349</v>
      </c>
      <c r="D111" s="27">
        <v>44780.524686539349</v>
      </c>
      <c r="E111" s="25">
        <v>44780.524686539349</v>
      </c>
      <c r="F111">
        <v>60.599998474121094</v>
      </c>
      <c r="G111">
        <v>5.2105798721313477</v>
      </c>
      <c r="H111" s="41">
        <f t="shared" si="9"/>
        <v>6.5847800000000003</v>
      </c>
      <c r="I111" s="41">
        <f t="shared" si="10"/>
        <v>6.5052199999999996</v>
      </c>
      <c r="J111" s="41">
        <f t="shared" si="11"/>
        <v>5.2587800000000007</v>
      </c>
      <c r="K111" s="41">
        <f t="shared" si="12"/>
        <v>5.1792199999999999</v>
      </c>
    </row>
    <row r="112" spans="1:11" x14ac:dyDescent="0.3">
      <c r="C112" s="27">
        <v>44780.524686550925</v>
      </c>
      <c r="D112" s="27">
        <v>44780.524686550925</v>
      </c>
      <c r="E112" s="25">
        <v>44780.524686550925</v>
      </c>
      <c r="F112">
        <v>60.599998474121094</v>
      </c>
      <c r="G112">
        <v>5.2105798721313477</v>
      </c>
      <c r="H112" s="41">
        <f t="shared" si="9"/>
        <v>6.5847800000000003</v>
      </c>
      <c r="I112" s="41">
        <f t="shared" si="10"/>
        <v>6.5052199999999996</v>
      </c>
      <c r="J112" s="41">
        <f t="shared" si="11"/>
        <v>5.2587800000000007</v>
      </c>
      <c r="K112" s="41">
        <f t="shared" si="12"/>
        <v>5.1792199999999999</v>
      </c>
    </row>
    <row r="113" spans="3:11" x14ac:dyDescent="0.3">
      <c r="C113" s="27">
        <v>44780.524701608796</v>
      </c>
      <c r="D113" s="27">
        <v>44780.524701608796</v>
      </c>
      <c r="E113" s="25">
        <v>44780.524701608796</v>
      </c>
      <c r="F113">
        <v>60.599998474121094</v>
      </c>
      <c r="G113">
        <v>5.1408801078796387</v>
      </c>
      <c r="H113" s="41">
        <f t="shared" si="9"/>
        <v>6.5847800000000003</v>
      </c>
      <c r="I113" s="41">
        <f t="shared" si="10"/>
        <v>6.5052199999999996</v>
      </c>
      <c r="J113" s="41">
        <f t="shared" si="11"/>
        <v>5.2587800000000007</v>
      </c>
      <c r="K113" s="41">
        <f t="shared" si="12"/>
        <v>5.1792199999999999</v>
      </c>
    </row>
    <row r="114" spans="3:11" x14ac:dyDescent="0.3">
      <c r="C114" s="27">
        <v>44780.524701620372</v>
      </c>
      <c r="D114" s="27">
        <v>44780.524701620372</v>
      </c>
      <c r="E114" s="25">
        <v>44780.524701620372</v>
      </c>
      <c r="F114">
        <v>60.599998474121094</v>
      </c>
      <c r="G114">
        <v>5.1408801078796387</v>
      </c>
      <c r="H114" s="41">
        <f t="shared" si="9"/>
        <v>6.5847800000000003</v>
      </c>
      <c r="I114" s="41">
        <f t="shared" si="10"/>
        <v>6.5052199999999996</v>
      </c>
      <c r="J114" s="41">
        <f t="shared" si="11"/>
        <v>5.2587800000000007</v>
      </c>
      <c r="K114" s="41">
        <f t="shared" si="12"/>
        <v>5.1792199999999999</v>
      </c>
    </row>
    <row r="115" spans="3:11" x14ac:dyDescent="0.3">
      <c r="C115" s="27">
        <v>44780.52471322917</v>
      </c>
      <c r="D115" s="27">
        <v>44780.52471322917</v>
      </c>
      <c r="E115" s="25">
        <v>44780.52471322917</v>
      </c>
      <c r="F115">
        <v>60.599998474121094</v>
      </c>
      <c r="G115">
        <v>5.1675801277160645</v>
      </c>
      <c r="H115" s="41">
        <f t="shared" si="9"/>
        <v>6.5847800000000003</v>
      </c>
      <c r="I115" s="41">
        <f t="shared" si="10"/>
        <v>6.5052199999999996</v>
      </c>
      <c r="J115" s="41">
        <f t="shared" si="11"/>
        <v>5.2587800000000007</v>
      </c>
      <c r="K115" s="41">
        <f t="shared" si="12"/>
        <v>5.1792199999999999</v>
      </c>
    </row>
    <row r="116" spans="3:11" x14ac:dyDescent="0.3">
      <c r="C116" s="27">
        <v>44780.524713240738</v>
      </c>
      <c r="D116" s="27">
        <v>44780.524713240738</v>
      </c>
      <c r="E116" s="25">
        <v>44780.524713240738</v>
      </c>
      <c r="F116">
        <v>60.599998474121094</v>
      </c>
      <c r="G116">
        <v>5.1675801277160645</v>
      </c>
      <c r="H116" s="41">
        <f t="shared" si="9"/>
        <v>6.5847800000000003</v>
      </c>
      <c r="I116" s="41">
        <f t="shared" si="10"/>
        <v>6.5052199999999996</v>
      </c>
      <c r="J116" s="41">
        <f t="shared" si="11"/>
        <v>5.2587800000000007</v>
      </c>
      <c r="K116" s="41">
        <f t="shared" si="12"/>
        <v>5.1792199999999999</v>
      </c>
    </row>
    <row r="117" spans="3:11" x14ac:dyDescent="0.3">
      <c r="C117" s="27">
        <v>44780.52472483796</v>
      </c>
      <c r="D117" s="27">
        <v>44780.52472483796</v>
      </c>
      <c r="E117" s="25">
        <v>44780.52472483796</v>
      </c>
      <c r="F117">
        <v>60.599998474121094</v>
      </c>
      <c r="G117">
        <v>5.1871399879455566</v>
      </c>
      <c r="H117" s="41">
        <f t="shared" si="9"/>
        <v>6.5847800000000003</v>
      </c>
      <c r="I117" s="41">
        <f t="shared" si="10"/>
        <v>6.5052199999999996</v>
      </c>
      <c r="J117" s="41">
        <f t="shared" si="11"/>
        <v>5.2587800000000007</v>
      </c>
      <c r="K117" s="41">
        <f t="shared" si="12"/>
        <v>5.1792199999999999</v>
      </c>
    </row>
    <row r="118" spans="3:11" x14ac:dyDescent="0.3">
      <c r="C118" s="27">
        <v>44780.524724849536</v>
      </c>
      <c r="D118" s="27">
        <v>44780.524724849536</v>
      </c>
      <c r="E118" s="25">
        <v>44780.524724849536</v>
      </c>
      <c r="F118">
        <v>60.599998474121094</v>
      </c>
      <c r="G118">
        <v>5.1871399879455566</v>
      </c>
      <c r="H118" s="41">
        <f t="shared" si="9"/>
        <v>6.5847800000000003</v>
      </c>
      <c r="I118" s="41">
        <f t="shared" si="10"/>
        <v>6.5052199999999996</v>
      </c>
      <c r="J118" s="41">
        <f t="shared" si="11"/>
        <v>5.2587800000000007</v>
      </c>
      <c r="K118" s="41">
        <f t="shared" si="12"/>
        <v>5.1792199999999999</v>
      </c>
    </row>
    <row r="119" spans="3:11" x14ac:dyDescent="0.3">
      <c r="C119" s="27">
        <v>44780.524736458334</v>
      </c>
      <c r="D119" s="27">
        <v>44780.524736458334</v>
      </c>
      <c r="E119" s="25">
        <v>44780.524736458334</v>
      </c>
      <c r="F119">
        <v>60.599998474121094</v>
      </c>
      <c r="G119">
        <v>5.2223100662231445</v>
      </c>
      <c r="H119" s="41">
        <f t="shared" si="9"/>
        <v>6.5847800000000003</v>
      </c>
      <c r="I119" s="41">
        <f t="shared" si="10"/>
        <v>6.5052199999999996</v>
      </c>
      <c r="J119" s="41">
        <f t="shared" si="11"/>
        <v>5.2587800000000007</v>
      </c>
      <c r="K119" s="41">
        <f t="shared" si="12"/>
        <v>5.1792199999999999</v>
      </c>
    </row>
    <row r="120" spans="3:11" x14ac:dyDescent="0.3">
      <c r="C120" s="27">
        <v>44780.52473646991</v>
      </c>
      <c r="D120" s="27">
        <v>44780.52473646991</v>
      </c>
      <c r="E120" s="25">
        <v>44780.52473646991</v>
      </c>
      <c r="F120">
        <v>60.599998474121094</v>
      </c>
      <c r="G120">
        <v>5.2223100662231445</v>
      </c>
      <c r="H120" s="41">
        <f t="shared" si="9"/>
        <v>6.5847800000000003</v>
      </c>
      <c r="I120" s="41">
        <f t="shared" si="10"/>
        <v>6.5052199999999996</v>
      </c>
      <c r="J120" s="41">
        <f t="shared" si="11"/>
        <v>5.2587800000000007</v>
      </c>
      <c r="K120" s="41">
        <f t="shared" si="12"/>
        <v>5.1792199999999999</v>
      </c>
    </row>
    <row r="121" spans="3:11" x14ac:dyDescent="0.3">
      <c r="C121" s="27">
        <v>44780.5247480787</v>
      </c>
      <c r="D121" s="27">
        <v>44780.5247480787</v>
      </c>
      <c r="E121" s="25">
        <v>44780.5247480787</v>
      </c>
      <c r="F121">
        <v>60.599998474121094</v>
      </c>
      <c r="G121">
        <v>5.2232398986816406</v>
      </c>
      <c r="H121" s="41">
        <f t="shared" si="9"/>
        <v>6.5847800000000003</v>
      </c>
      <c r="I121" s="41">
        <f t="shared" si="10"/>
        <v>6.5052199999999996</v>
      </c>
      <c r="J121" s="41">
        <f t="shared" si="11"/>
        <v>5.2587800000000007</v>
      </c>
      <c r="K121" s="41">
        <f t="shared" si="12"/>
        <v>5.1792199999999999</v>
      </c>
    </row>
    <row r="122" spans="3:11" x14ac:dyDescent="0.3">
      <c r="C122" s="27">
        <v>44780.524748090276</v>
      </c>
      <c r="D122" s="27">
        <v>44780.524748090276</v>
      </c>
      <c r="E122" s="25">
        <v>44780.524748090276</v>
      </c>
      <c r="F122">
        <v>60.599998474121094</v>
      </c>
      <c r="G122">
        <v>5.2232398986816406</v>
      </c>
      <c r="H122" s="41">
        <f t="shared" si="9"/>
        <v>6.5847800000000003</v>
      </c>
      <c r="I122" s="41">
        <f t="shared" si="10"/>
        <v>6.5052199999999996</v>
      </c>
      <c r="J122" s="41">
        <f t="shared" si="11"/>
        <v>5.2587800000000007</v>
      </c>
      <c r="K122" s="41">
        <f t="shared" si="12"/>
        <v>5.1792199999999999</v>
      </c>
    </row>
    <row r="123" spans="3:11" x14ac:dyDescent="0.3">
      <c r="C123" s="27"/>
      <c r="D123" s="24"/>
      <c r="E123" s="25"/>
      <c r="H123" s="41"/>
      <c r="I123" s="41"/>
      <c r="J123" s="34"/>
      <c r="K123" s="34"/>
    </row>
    <row r="124" spans="3:11" x14ac:dyDescent="0.3">
      <c r="C124" s="27"/>
      <c r="D124" s="24"/>
      <c r="E124" s="25"/>
      <c r="H124" s="41"/>
      <c r="I124" s="41"/>
      <c r="J124" s="34"/>
      <c r="K124" s="34"/>
    </row>
    <row r="125" spans="3:11" x14ac:dyDescent="0.3">
      <c r="C125" s="27"/>
      <c r="D125" s="24"/>
      <c r="E125" s="25"/>
      <c r="H125" s="41"/>
      <c r="I125" s="41"/>
      <c r="J125" s="34"/>
      <c r="K125" s="34"/>
    </row>
    <row r="126" spans="3:11" x14ac:dyDescent="0.3">
      <c r="C126" s="27"/>
      <c r="D126" s="24"/>
      <c r="E126" s="25"/>
      <c r="H126" s="41"/>
      <c r="I126" s="41"/>
      <c r="J126" s="34"/>
      <c r="K126" s="34"/>
    </row>
    <row r="127" spans="3:11" x14ac:dyDescent="0.3">
      <c r="C127" s="27"/>
      <c r="D127" s="24"/>
      <c r="E127" s="25"/>
      <c r="H127" s="41"/>
      <c r="I127" s="41"/>
      <c r="J127" s="34"/>
      <c r="K127" s="34"/>
    </row>
    <row r="128" spans="3:11" x14ac:dyDescent="0.3">
      <c r="C128" s="27"/>
      <c r="D128" s="24"/>
      <c r="E128" s="25"/>
      <c r="H128" s="41"/>
      <c r="I128" s="41"/>
      <c r="J128" s="34"/>
      <c r="K128" s="34"/>
    </row>
    <row r="129" spans="1:11" x14ac:dyDescent="0.3">
      <c r="C129" s="27"/>
      <c r="D129" s="24"/>
      <c r="E129" s="25"/>
      <c r="H129" s="41"/>
      <c r="I129" s="41"/>
      <c r="J129" s="34"/>
      <c r="K129" s="34"/>
    </row>
    <row r="130" spans="1:11" x14ac:dyDescent="0.3">
      <c r="C130" s="27"/>
      <c r="D130" s="24"/>
      <c r="E130" s="25"/>
      <c r="H130" s="41"/>
      <c r="I130" s="41"/>
      <c r="J130" s="34"/>
      <c r="K130" s="34"/>
    </row>
    <row r="133" spans="1:11" x14ac:dyDescent="0.3">
      <c r="D133" t="s">
        <v>44</v>
      </c>
    </row>
    <row r="134" spans="1:11" x14ac:dyDescent="0.3">
      <c r="D134" t="s">
        <v>46</v>
      </c>
    </row>
    <row r="135" spans="1:11" x14ac:dyDescent="0.3">
      <c r="C135" s="26" t="s">
        <v>41</v>
      </c>
      <c r="D135" s="20" t="s">
        <v>42</v>
      </c>
      <c r="E135" s="20" t="s">
        <v>38</v>
      </c>
      <c r="F135" s="20" t="s">
        <v>39</v>
      </c>
      <c r="G135" s="20" t="s">
        <v>40</v>
      </c>
      <c r="H135" s="51" t="s">
        <v>52</v>
      </c>
      <c r="I135" s="51"/>
      <c r="J135" s="20" t="s">
        <v>51</v>
      </c>
    </row>
    <row r="136" spans="1:11" x14ac:dyDescent="0.3">
      <c r="C136" s="27">
        <v>44780.525026585645</v>
      </c>
      <c r="D136" s="27">
        <v>44780.525026585645</v>
      </c>
      <c r="E136" s="25">
        <v>44780.525026585645</v>
      </c>
      <c r="F136">
        <v>60.599998474121094</v>
      </c>
      <c r="G136">
        <v>5.2204599380493164</v>
      </c>
      <c r="H136">
        <f>5.219+(5.219-3.892)*0.03</f>
        <v>5.2588100000000004</v>
      </c>
      <c r="I136">
        <f>5.219-(5.219-3.892)*0.03</f>
        <v>5.1791900000000002</v>
      </c>
      <c r="J136">
        <f>3.892-(5.219-3.892)*0.03</f>
        <v>3.8521899999999998</v>
      </c>
      <c r="K136">
        <f>3.892+(5.219-3.892)*0.03</f>
        <v>3.93181</v>
      </c>
    </row>
    <row r="137" spans="1:11" x14ac:dyDescent="0.3">
      <c r="C137" s="27">
        <v>44780.525038194442</v>
      </c>
      <c r="D137" s="27">
        <v>44780.525038194442</v>
      </c>
      <c r="E137" s="25">
        <v>44780.525038194442</v>
      </c>
      <c r="F137">
        <v>60.599998474121094</v>
      </c>
      <c r="G137">
        <v>5.2210898399353027</v>
      </c>
      <c r="H137">
        <f t="shared" ref="H137:H154" si="13">5.219+(5.219-3.892)*0.03</f>
        <v>5.2588100000000004</v>
      </c>
      <c r="I137">
        <f t="shared" ref="I137:I154" si="14">5.219-(5.219-3.892)*0.03</f>
        <v>5.1791900000000002</v>
      </c>
      <c r="J137">
        <f t="shared" ref="J137:J154" si="15">3.892-(5.219-3.892)*0.03</f>
        <v>3.8521899999999998</v>
      </c>
      <c r="K137">
        <f t="shared" ref="K137:K154" si="16">3.892+(5.219-3.892)*0.03</f>
        <v>3.93181</v>
      </c>
    </row>
    <row r="138" spans="1:11" x14ac:dyDescent="0.3">
      <c r="C138" s="27">
        <v>44780.525038206019</v>
      </c>
      <c r="D138" s="27">
        <v>44780.525038206019</v>
      </c>
      <c r="E138" s="25">
        <v>44780.525038206019</v>
      </c>
      <c r="F138">
        <v>60.599998474121094</v>
      </c>
      <c r="G138">
        <v>5.2210898399353027</v>
      </c>
      <c r="H138">
        <f t="shared" si="13"/>
        <v>5.2588100000000004</v>
      </c>
      <c r="I138">
        <f t="shared" si="14"/>
        <v>5.1791900000000002</v>
      </c>
      <c r="J138">
        <f t="shared" si="15"/>
        <v>3.8521899999999998</v>
      </c>
      <c r="K138">
        <f t="shared" si="16"/>
        <v>3.93181</v>
      </c>
    </row>
    <row r="139" spans="1:11" x14ac:dyDescent="0.3">
      <c r="B139" s="25"/>
      <c r="C139" s="44">
        <v>44780.52504980324</v>
      </c>
      <c r="D139" s="44">
        <v>44780.52504980324</v>
      </c>
      <c r="E139" s="35">
        <v>44780.52504980324</v>
      </c>
      <c r="F139" s="36">
        <v>60.799999237060547</v>
      </c>
      <c r="G139" s="36">
        <v>5.2210898399353027</v>
      </c>
      <c r="H139">
        <f t="shared" si="13"/>
        <v>5.2588100000000004</v>
      </c>
      <c r="I139">
        <f t="shared" si="14"/>
        <v>5.1791900000000002</v>
      </c>
      <c r="J139">
        <f t="shared" si="15"/>
        <v>3.8521899999999998</v>
      </c>
      <c r="K139">
        <f t="shared" si="16"/>
        <v>3.93181</v>
      </c>
    </row>
    <row r="140" spans="1:11" x14ac:dyDescent="0.3">
      <c r="C140" s="27">
        <v>44780.525049814816</v>
      </c>
      <c r="D140" s="27">
        <v>44780.525049814816</v>
      </c>
      <c r="E140" s="25">
        <v>44780.525049814816</v>
      </c>
      <c r="F140">
        <v>60.799999237060547</v>
      </c>
      <c r="G140">
        <v>5.2210898399353027</v>
      </c>
      <c r="H140">
        <f t="shared" si="13"/>
        <v>5.2588100000000004</v>
      </c>
      <c r="I140">
        <f t="shared" si="14"/>
        <v>5.1791900000000002</v>
      </c>
      <c r="J140">
        <f t="shared" si="15"/>
        <v>3.8521899999999998</v>
      </c>
      <c r="K140">
        <f t="shared" si="16"/>
        <v>3.93181</v>
      </c>
    </row>
    <row r="141" spans="1:11" x14ac:dyDescent="0.3">
      <c r="A141" t="s">
        <v>55</v>
      </c>
      <c r="B141" s="25">
        <f>+C141-C139</f>
        <v>1.4178243873175234E-5</v>
      </c>
      <c r="C141" s="37">
        <v>44780.525063981484</v>
      </c>
      <c r="D141" s="37">
        <v>44780.525063981484</v>
      </c>
      <c r="E141" s="30">
        <v>44780.525063981484</v>
      </c>
      <c r="F141" s="31">
        <v>60.799999237060547</v>
      </c>
      <c r="G141" s="31">
        <v>4.8828301429748535</v>
      </c>
      <c r="H141" s="31">
        <f t="shared" si="13"/>
        <v>5.2588100000000004</v>
      </c>
      <c r="I141" s="31">
        <f t="shared" si="14"/>
        <v>5.1791900000000002</v>
      </c>
      <c r="J141" s="31">
        <f t="shared" si="15"/>
        <v>3.8521899999999998</v>
      </c>
      <c r="K141" s="31">
        <f t="shared" si="16"/>
        <v>3.93181</v>
      </c>
    </row>
    <row r="142" spans="1:11" x14ac:dyDescent="0.3">
      <c r="B142" s="25"/>
      <c r="C142" s="27">
        <v>44780.525063993053</v>
      </c>
      <c r="D142" s="27">
        <v>44780.525063993053</v>
      </c>
      <c r="E142" s="25">
        <v>44780.525063993053</v>
      </c>
      <c r="F142">
        <v>60.799999237060547</v>
      </c>
      <c r="G142">
        <v>4.8828301429748535</v>
      </c>
      <c r="H142">
        <f t="shared" si="13"/>
        <v>5.2588100000000004</v>
      </c>
      <c r="I142">
        <f t="shared" si="14"/>
        <v>5.1791900000000002</v>
      </c>
      <c r="J142">
        <f t="shared" si="15"/>
        <v>3.8521899999999998</v>
      </c>
      <c r="K142">
        <f t="shared" si="16"/>
        <v>3.93181</v>
      </c>
    </row>
    <row r="143" spans="1:11" x14ac:dyDescent="0.3">
      <c r="B143" s="25"/>
      <c r="C143" s="44">
        <v>44780.52507596065</v>
      </c>
      <c r="D143" s="44">
        <v>44780.52507596065</v>
      </c>
      <c r="E143" s="35">
        <v>44780.52507596065</v>
      </c>
      <c r="F143" s="36">
        <v>60.799999237060547</v>
      </c>
      <c r="G143" s="36">
        <v>4.8828301429748535</v>
      </c>
      <c r="H143">
        <f t="shared" si="13"/>
        <v>5.2588100000000004</v>
      </c>
      <c r="I143">
        <f t="shared" si="14"/>
        <v>5.1791900000000002</v>
      </c>
      <c r="J143">
        <f t="shared" si="15"/>
        <v>3.8521899999999998</v>
      </c>
      <c r="K143">
        <f t="shared" si="16"/>
        <v>3.93181</v>
      </c>
    </row>
    <row r="144" spans="1:11" x14ac:dyDescent="0.3">
      <c r="C144" s="27">
        <v>44780.525075972226</v>
      </c>
      <c r="D144" s="27">
        <v>44780.525075972226</v>
      </c>
      <c r="E144" s="25">
        <v>44780.525075972226</v>
      </c>
      <c r="F144">
        <v>60.799999237060547</v>
      </c>
      <c r="G144">
        <v>4.8828301429748535</v>
      </c>
      <c r="H144">
        <f t="shared" si="13"/>
        <v>5.2588100000000004</v>
      </c>
      <c r="I144">
        <f t="shared" si="14"/>
        <v>5.1791900000000002</v>
      </c>
      <c r="J144">
        <f t="shared" si="15"/>
        <v>3.8521899999999998</v>
      </c>
      <c r="K144">
        <f t="shared" si="16"/>
        <v>3.93181</v>
      </c>
    </row>
    <row r="145" spans="1:11" x14ac:dyDescent="0.3">
      <c r="C145" s="27">
        <v>44780.525089594907</v>
      </c>
      <c r="D145" s="27">
        <v>44780.525089594907</v>
      </c>
      <c r="E145" s="25">
        <v>44780.525089594907</v>
      </c>
      <c r="F145">
        <v>60.799999237060547</v>
      </c>
      <c r="G145">
        <v>4.2413301467895508</v>
      </c>
      <c r="H145">
        <f t="shared" si="13"/>
        <v>5.2588100000000004</v>
      </c>
      <c r="I145">
        <f t="shared" si="14"/>
        <v>5.1791900000000002</v>
      </c>
      <c r="J145">
        <f t="shared" si="15"/>
        <v>3.8521899999999998</v>
      </c>
      <c r="K145">
        <f t="shared" si="16"/>
        <v>3.93181</v>
      </c>
    </row>
    <row r="146" spans="1:11" x14ac:dyDescent="0.3">
      <c r="C146" s="27">
        <v>44780.525089606483</v>
      </c>
      <c r="D146" s="27">
        <v>44780.525089606483</v>
      </c>
      <c r="E146" s="25">
        <v>44780.525089606483</v>
      </c>
      <c r="F146">
        <v>60.799999237060547</v>
      </c>
      <c r="G146">
        <v>4.2413301467895508</v>
      </c>
      <c r="H146">
        <f t="shared" si="13"/>
        <v>5.2588100000000004</v>
      </c>
      <c r="I146">
        <f t="shared" si="14"/>
        <v>5.1791900000000002</v>
      </c>
      <c r="J146">
        <f t="shared" si="15"/>
        <v>3.8521899999999998</v>
      </c>
      <c r="K146">
        <f t="shared" si="16"/>
        <v>3.93181</v>
      </c>
    </row>
    <row r="147" spans="1:11" x14ac:dyDescent="0.3">
      <c r="C147" s="27">
        <v>44780.52510121528</v>
      </c>
      <c r="D147" s="27">
        <v>44780.52510121528</v>
      </c>
      <c r="E147" s="25">
        <v>44780.52510121528</v>
      </c>
      <c r="F147">
        <v>60.799999237060547</v>
      </c>
      <c r="G147">
        <v>3.9933099746704102</v>
      </c>
      <c r="H147">
        <f t="shared" si="13"/>
        <v>5.2588100000000004</v>
      </c>
      <c r="I147">
        <f t="shared" si="14"/>
        <v>5.1791900000000002</v>
      </c>
      <c r="J147">
        <f t="shared" si="15"/>
        <v>3.8521899999999998</v>
      </c>
      <c r="K147">
        <f t="shared" si="16"/>
        <v>3.93181</v>
      </c>
    </row>
    <row r="148" spans="1:11" x14ac:dyDescent="0.3">
      <c r="C148" s="27">
        <v>44780.525101238425</v>
      </c>
      <c r="D148" s="27">
        <v>44780.525101238425</v>
      </c>
      <c r="E148" s="25">
        <v>44780.525101238425</v>
      </c>
      <c r="F148">
        <v>60.799999237060547</v>
      </c>
      <c r="G148">
        <v>3.9933099746704102</v>
      </c>
      <c r="H148">
        <f t="shared" si="13"/>
        <v>5.2588100000000004</v>
      </c>
      <c r="I148">
        <f t="shared" si="14"/>
        <v>5.1791900000000002</v>
      </c>
      <c r="J148">
        <f t="shared" si="15"/>
        <v>3.8521899999999998</v>
      </c>
      <c r="K148">
        <f t="shared" si="16"/>
        <v>3.93181</v>
      </c>
    </row>
    <row r="149" spans="1:11" x14ac:dyDescent="0.3">
      <c r="A149" t="s">
        <v>56</v>
      </c>
      <c r="B149" s="25">
        <f>+C149-C139</f>
        <v>6.303240661509335E-5</v>
      </c>
      <c r="C149" s="39">
        <v>44780.525112835647</v>
      </c>
      <c r="D149" s="39">
        <v>44780.525112835647</v>
      </c>
      <c r="E149" s="32">
        <v>44780.525112835647</v>
      </c>
      <c r="F149" s="33">
        <v>60.799999237060547</v>
      </c>
      <c r="G149" s="33">
        <v>3.9045999050140381</v>
      </c>
      <c r="H149" s="33">
        <f t="shared" si="13"/>
        <v>5.2588100000000004</v>
      </c>
      <c r="I149" s="33">
        <f t="shared" si="14"/>
        <v>5.1791900000000002</v>
      </c>
      <c r="J149" s="33">
        <f t="shared" si="15"/>
        <v>3.8521899999999998</v>
      </c>
      <c r="K149" s="33">
        <f t="shared" si="16"/>
        <v>3.93181</v>
      </c>
    </row>
    <row r="150" spans="1:11" x14ac:dyDescent="0.3">
      <c r="C150" s="27">
        <v>44780.525112847223</v>
      </c>
      <c r="D150" s="27">
        <v>44780.525112847223</v>
      </c>
      <c r="E150" s="25">
        <v>44780.525112847223</v>
      </c>
      <c r="F150">
        <v>60.799999237060547</v>
      </c>
      <c r="G150">
        <v>3.9045999050140381</v>
      </c>
      <c r="H150">
        <f t="shared" si="13"/>
        <v>5.2588100000000004</v>
      </c>
      <c r="I150">
        <f t="shared" si="14"/>
        <v>5.1791900000000002</v>
      </c>
      <c r="J150">
        <f t="shared" si="15"/>
        <v>3.8521899999999998</v>
      </c>
      <c r="K150">
        <f t="shared" si="16"/>
        <v>3.93181</v>
      </c>
    </row>
    <row r="151" spans="1:11" x14ac:dyDescent="0.3">
      <c r="C151" s="27">
        <v>44780.52512445602</v>
      </c>
      <c r="D151" s="27">
        <v>44780.52512445602</v>
      </c>
      <c r="E151" s="25">
        <v>44780.52512445602</v>
      </c>
      <c r="F151">
        <v>60.799999237060547</v>
      </c>
      <c r="G151">
        <v>3.9045999050140381</v>
      </c>
      <c r="H151">
        <f t="shared" si="13"/>
        <v>5.2588100000000004</v>
      </c>
      <c r="I151">
        <f t="shared" si="14"/>
        <v>5.1791900000000002</v>
      </c>
      <c r="J151">
        <f t="shared" si="15"/>
        <v>3.8521899999999998</v>
      </c>
      <c r="K151">
        <f t="shared" si="16"/>
        <v>3.93181</v>
      </c>
    </row>
    <row r="152" spans="1:11" x14ac:dyDescent="0.3">
      <c r="C152" s="27">
        <v>44780.525124467589</v>
      </c>
      <c r="D152" s="27">
        <v>44780.525124467589</v>
      </c>
      <c r="E152" s="25">
        <v>44780.525124467589</v>
      </c>
      <c r="F152">
        <v>60.799999237060547</v>
      </c>
      <c r="G152">
        <v>3.9045999050140381</v>
      </c>
      <c r="H152">
        <f t="shared" si="13"/>
        <v>5.2588100000000004</v>
      </c>
      <c r="I152">
        <f t="shared" si="14"/>
        <v>5.1791900000000002</v>
      </c>
      <c r="J152">
        <f t="shared" si="15"/>
        <v>3.8521899999999998</v>
      </c>
      <c r="K152">
        <f t="shared" si="16"/>
        <v>3.93181</v>
      </c>
    </row>
    <row r="153" spans="1:11" x14ac:dyDescent="0.3">
      <c r="C153" s="27">
        <v>44780.525137523146</v>
      </c>
      <c r="D153" s="27">
        <v>44780.525137523146</v>
      </c>
      <c r="E153" s="25">
        <v>44780.525137523146</v>
      </c>
      <c r="F153">
        <v>60.799999237060547</v>
      </c>
      <c r="G153">
        <v>3.8399500846862793</v>
      </c>
      <c r="H153">
        <f t="shared" si="13"/>
        <v>5.2588100000000004</v>
      </c>
      <c r="I153">
        <f t="shared" si="14"/>
        <v>5.1791900000000002</v>
      </c>
      <c r="J153">
        <f t="shared" si="15"/>
        <v>3.8521899999999998</v>
      </c>
      <c r="K153">
        <f t="shared" si="16"/>
        <v>3.93181</v>
      </c>
    </row>
    <row r="154" spans="1:11" x14ac:dyDescent="0.3">
      <c r="C154" s="27">
        <v>44780.525137534722</v>
      </c>
      <c r="D154" s="27">
        <v>44780.525137534722</v>
      </c>
      <c r="E154" s="25">
        <v>44780.525137534722</v>
      </c>
      <c r="F154">
        <v>60.799999237060547</v>
      </c>
      <c r="G154">
        <v>3.8399500846862793</v>
      </c>
      <c r="H154">
        <f t="shared" si="13"/>
        <v>5.2588100000000004</v>
      </c>
      <c r="I154">
        <f t="shared" si="14"/>
        <v>5.1791900000000002</v>
      </c>
      <c r="J154">
        <f t="shared" si="15"/>
        <v>3.8521899999999998</v>
      </c>
      <c r="K154">
        <f t="shared" si="16"/>
        <v>3.93181</v>
      </c>
    </row>
    <row r="155" spans="1:11" x14ac:dyDescent="0.3">
      <c r="C155" s="27"/>
      <c r="D155" s="24"/>
      <c r="E155" s="25"/>
    </row>
    <row r="156" spans="1:11" x14ac:dyDescent="0.3">
      <c r="C156" s="27"/>
      <c r="D156" s="24"/>
      <c r="E156" s="25"/>
    </row>
    <row r="157" spans="1:11" x14ac:dyDescent="0.3">
      <c r="C157" s="27"/>
      <c r="D157" s="24"/>
      <c r="E157" s="25"/>
    </row>
    <row r="159" spans="1:11" x14ac:dyDescent="0.3">
      <c r="D159" t="s">
        <v>44</v>
      </c>
    </row>
    <row r="160" spans="1:11" x14ac:dyDescent="0.3">
      <c r="D160" t="s">
        <v>47</v>
      </c>
    </row>
    <row r="162" spans="1:11" x14ac:dyDescent="0.3">
      <c r="C162" s="26" t="s">
        <v>41</v>
      </c>
      <c r="D162" s="20" t="s">
        <v>42</v>
      </c>
      <c r="E162" s="20" t="s">
        <v>38</v>
      </c>
      <c r="F162" s="20" t="s">
        <v>39</v>
      </c>
      <c r="G162" s="20" t="s">
        <v>40</v>
      </c>
      <c r="H162" s="51" t="s">
        <v>52</v>
      </c>
      <c r="I162" s="51"/>
      <c r="J162" s="20" t="s">
        <v>51</v>
      </c>
    </row>
    <row r="163" spans="1:11" x14ac:dyDescent="0.3">
      <c r="C163" s="27">
        <v>44780.525449675923</v>
      </c>
      <c r="D163" s="27">
        <v>44780.525449675923</v>
      </c>
      <c r="E163" s="25">
        <v>44780.525449675923</v>
      </c>
      <c r="F163">
        <v>60.799999237060547</v>
      </c>
      <c r="G163">
        <v>3.8914599418640137</v>
      </c>
      <c r="H163">
        <f>3.892+(3.892-2.565)*0.03</f>
        <v>3.93181</v>
      </c>
      <c r="I163">
        <f>3.892-(3.892-2.565)*0.03</f>
        <v>3.8521899999999998</v>
      </c>
      <c r="J163">
        <f>2.565+(3.892-2.565)*0.03</f>
        <v>2.6048100000000001</v>
      </c>
      <c r="K163">
        <f>2.565-(3.892-2.565)*0.03</f>
        <v>2.5251899999999998</v>
      </c>
    </row>
    <row r="164" spans="1:11" x14ac:dyDescent="0.3">
      <c r="C164" s="27">
        <v>44780.525449687499</v>
      </c>
      <c r="D164" s="27">
        <v>44780.525449687499</v>
      </c>
      <c r="E164" s="25">
        <v>44780.525449687499</v>
      </c>
      <c r="F164">
        <v>60.799999237060547</v>
      </c>
      <c r="G164">
        <v>3.8914599418640137</v>
      </c>
      <c r="H164">
        <f t="shared" ref="H164:H187" si="17">3.892+(3.892-2.565)*0.03</f>
        <v>3.93181</v>
      </c>
      <c r="I164">
        <f t="shared" ref="I164:I187" si="18">3.892-(3.892-2.565)*0.03</f>
        <v>3.8521899999999998</v>
      </c>
      <c r="J164">
        <f t="shared" ref="J164:J187" si="19">2.565+(3.892-2.565)*0.03</f>
        <v>2.6048100000000001</v>
      </c>
      <c r="K164">
        <f t="shared" ref="K164:K187" si="20">2.565-(3.892-2.565)*0.03</f>
        <v>2.5251899999999998</v>
      </c>
    </row>
    <row r="165" spans="1:11" x14ac:dyDescent="0.3">
      <c r="C165" s="27">
        <v>44780.525461296296</v>
      </c>
      <c r="D165" s="27">
        <v>44780.525461296296</v>
      </c>
      <c r="E165" s="25">
        <v>44780.525461296296</v>
      </c>
      <c r="F165">
        <v>60.799999237060547</v>
      </c>
      <c r="G165">
        <v>3.8934500217437744</v>
      </c>
      <c r="H165">
        <f t="shared" si="17"/>
        <v>3.93181</v>
      </c>
      <c r="I165">
        <f t="shared" si="18"/>
        <v>3.8521899999999998</v>
      </c>
      <c r="J165">
        <f t="shared" si="19"/>
        <v>2.6048100000000001</v>
      </c>
      <c r="K165">
        <f t="shared" si="20"/>
        <v>2.5251899999999998</v>
      </c>
    </row>
    <row r="166" spans="1:11" x14ac:dyDescent="0.3">
      <c r="B166" s="25"/>
      <c r="C166" s="44">
        <v>44780.525461307872</v>
      </c>
      <c r="D166" s="44">
        <v>44780.525461307872</v>
      </c>
      <c r="E166" s="35">
        <v>44780.525461307872</v>
      </c>
      <c r="F166" s="36">
        <v>60.799999237060547</v>
      </c>
      <c r="G166" s="36">
        <v>3.8934500217437744</v>
      </c>
      <c r="H166">
        <f t="shared" si="17"/>
        <v>3.93181</v>
      </c>
      <c r="I166">
        <f t="shared" si="18"/>
        <v>3.8521899999999998</v>
      </c>
      <c r="J166">
        <f t="shared" si="19"/>
        <v>2.6048100000000001</v>
      </c>
      <c r="K166">
        <f t="shared" si="20"/>
        <v>2.5251899999999998</v>
      </c>
    </row>
    <row r="167" spans="1:11" x14ac:dyDescent="0.3">
      <c r="C167" s="44">
        <v>44780.525472905094</v>
      </c>
      <c r="D167" s="44">
        <v>44780.525472905094</v>
      </c>
      <c r="E167" s="35">
        <v>44780.525472905094</v>
      </c>
      <c r="F167" s="36">
        <v>61</v>
      </c>
      <c r="G167" s="36">
        <v>3.8934500217437744</v>
      </c>
      <c r="H167">
        <f t="shared" si="17"/>
        <v>3.93181</v>
      </c>
      <c r="I167">
        <f t="shared" si="18"/>
        <v>3.8521899999999998</v>
      </c>
      <c r="J167">
        <f t="shared" si="19"/>
        <v>2.6048100000000001</v>
      </c>
      <c r="K167">
        <f t="shared" si="20"/>
        <v>2.5251899999999998</v>
      </c>
    </row>
    <row r="168" spans="1:11" x14ac:dyDescent="0.3">
      <c r="B168" s="25"/>
      <c r="C168" s="27">
        <v>44780.52547291667</v>
      </c>
      <c r="D168" s="27">
        <v>44780.52547291667</v>
      </c>
      <c r="E168" s="25">
        <v>44780.52547291667</v>
      </c>
      <c r="F168">
        <v>61</v>
      </c>
      <c r="G168">
        <v>3.8934500217437744</v>
      </c>
      <c r="H168">
        <f t="shared" si="17"/>
        <v>3.93181</v>
      </c>
      <c r="I168">
        <f t="shared" si="18"/>
        <v>3.8521899999999998</v>
      </c>
      <c r="J168">
        <f t="shared" si="19"/>
        <v>2.6048100000000001</v>
      </c>
      <c r="K168">
        <f t="shared" si="20"/>
        <v>2.5251899999999998</v>
      </c>
    </row>
    <row r="169" spans="1:11" x14ac:dyDescent="0.3">
      <c r="B169" s="25"/>
      <c r="C169" s="27">
        <v>44780.52548452546</v>
      </c>
      <c r="D169" s="27">
        <v>44780.52548452546</v>
      </c>
      <c r="E169" s="25">
        <v>44780.52548452546</v>
      </c>
      <c r="F169">
        <v>61</v>
      </c>
      <c r="G169">
        <v>3.8936400413513184</v>
      </c>
      <c r="H169">
        <f t="shared" si="17"/>
        <v>3.93181</v>
      </c>
      <c r="I169">
        <f t="shared" si="18"/>
        <v>3.8521899999999998</v>
      </c>
      <c r="J169">
        <f t="shared" si="19"/>
        <v>2.6048100000000001</v>
      </c>
      <c r="K169">
        <f t="shared" si="20"/>
        <v>2.5251899999999998</v>
      </c>
    </row>
    <row r="170" spans="1:11" x14ac:dyDescent="0.3">
      <c r="B170" s="25"/>
      <c r="C170" s="27">
        <v>44780.525484537036</v>
      </c>
      <c r="D170" s="27">
        <v>44780.525484537036</v>
      </c>
      <c r="E170" s="25">
        <v>44780.525484537036</v>
      </c>
      <c r="F170">
        <v>61</v>
      </c>
      <c r="G170">
        <v>3.8936400413513184</v>
      </c>
      <c r="H170">
        <f t="shared" si="17"/>
        <v>3.93181</v>
      </c>
      <c r="I170">
        <f t="shared" si="18"/>
        <v>3.8521899999999998</v>
      </c>
      <c r="J170">
        <f t="shared" si="19"/>
        <v>2.6048100000000001</v>
      </c>
      <c r="K170">
        <f t="shared" si="20"/>
        <v>2.5251899999999998</v>
      </c>
    </row>
    <row r="171" spans="1:11" x14ac:dyDescent="0.3">
      <c r="A171" t="s">
        <v>55</v>
      </c>
      <c r="B171" s="25">
        <f>+C171-C167</f>
        <v>2.3229164071381092E-5</v>
      </c>
      <c r="C171" s="37">
        <v>44780.525496134258</v>
      </c>
      <c r="D171" s="37">
        <v>44780.525496134258</v>
      </c>
      <c r="E171" s="30">
        <v>44780.525496134258</v>
      </c>
      <c r="F171" s="31">
        <v>61</v>
      </c>
      <c r="G171" s="31">
        <v>3.3829801082611084</v>
      </c>
      <c r="H171" s="31">
        <f t="shared" si="17"/>
        <v>3.93181</v>
      </c>
      <c r="I171" s="31">
        <f t="shared" si="18"/>
        <v>3.8521899999999998</v>
      </c>
      <c r="J171" s="31">
        <f t="shared" si="19"/>
        <v>2.6048100000000001</v>
      </c>
      <c r="K171" s="31">
        <f t="shared" si="20"/>
        <v>2.5251899999999998</v>
      </c>
    </row>
    <row r="172" spans="1:11" x14ac:dyDescent="0.3">
      <c r="C172" s="27">
        <v>44780.525496145834</v>
      </c>
      <c r="D172" s="27">
        <v>44780.525496145834</v>
      </c>
      <c r="E172" s="25">
        <v>44780.525496145834</v>
      </c>
      <c r="F172">
        <v>61</v>
      </c>
      <c r="G172">
        <v>3.3829801082611084</v>
      </c>
      <c r="H172">
        <f t="shared" si="17"/>
        <v>3.93181</v>
      </c>
      <c r="I172">
        <f t="shared" si="18"/>
        <v>3.8521899999999998</v>
      </c>
      <c r="J172">
        <f t="shared" si="19"/>
        <v>2.6048100000000001</v>
      </c>
      <c r="K172">
        <f t="shared" si="20"/>
        <v>2.5251899999999998</v>
      </c>
    </row>
    <row r="173" spans="1:11" x14ac:dyDescent="0.3">
      <c r="B173" s="25"/>
      <c r="C173" s="39">
        <v>44780.525508252314</v>
      </c>
      <c r="D173" s="39">
        <v>44780.525508252314</v>
      </c>
      <c r="E173" s="32">
        <v>44780.525508252314</v>
      </c>
      <c r="F173" s="33">
        <v>61</v>
      </c>
      <c r="G173" s="33">
        <v>3.3829801082611084</v>
      </c>
      <c r="H173">
        <f t="shared" si="17"/>
        <v>3.93181</v>
      </c>
      <c r="I173">
        <f t="shared" si="18"/>
        <v>3.8521899999999998</v>
      </c>
      <c r="J173">
        <f t="shared" si="19"/>
        <v>2.6048100000000001</v>
      </c>
      <c r="K173">
        <f t="shared" si="20"/>
        <v>2.5251899999999998</v>
      </c>
    </row>
    <row r="174" spans="1:11" x14ac:dyDescent="0.3">
      <c r="C174" s="27">
        <v>44780.525508263891</v>
      </c>
      <c r="D174" s="27">
        <v>44780.525508263891</v>
      </c>
      <c r="E174" s="25">
        <v>44780.525508263891</v>
      </c>
      <c r="F174">
        <v>61</v>
      </c>
      <c r="G174">
        <v>3.3829801082611084</v>
      </c>
      <c r="H174">
        <f t="shared" si="17"/>
        <v>3.93181</v>
      </c>
      <c r="I174">
        <f t="shared" si="18"/>
        <v>3.8521899999999998</v>
      </c>
      <c r="J174">
        <f t="shared" si="19"/>
        <v>2.6048100000000001</v>
      </c>
      <c r="K174">
        <f t="shared" si="20"/>
        <v>2.5251899999999998</v>
      </c>
    </row>
    <row r="175" spans="1:11" x14ac:dyDescent="0.3">
      <c r="C175" s="27">
        <v>44780.525519849536</v>
      </c>
      <c r="D175" s="27">
        <v>44780.525519849536</v>
      </c>
      <c r="E175" s="25">
        <v>44780.525519849536</v>
      </c>
      <c r="F175">
        <v>61</v>
      </c>
      <c r="G175">
        <v>2.9144101142883301</v>
      </c>
      <c r="H175">
        <f t="shared" si="17"/>
        <v>3.93181</v>
      </c>
      <c r="I175">
        <f t="shared" si="18"/>
        <v>3.8521899999999998</v>
      </c>
      <c r="J175">
        <f t="shared" si="19"/>
        <v>2.6048100000000001</v>
      </c>
      <c r="K175">
        <f t="shared" si="20"/>
        <v>2.5251899999999998</v>
      </c>
    </row>
    <row r="176" spans="1:11" x14ac:dyDescent="0.3">
      <c r="C176" s="27">
        <v>44780.525519861112</v>
      </c>
      <c r="D176" s="27">
        <v>44780.525519861112</v>
      </c>
      <c r="E176" s="25">
        <v>44780.525519861112</v>
      </c>
      <c r="F176">
        <v>61</v>
      </c>
      <c r="G176">
        <v>2.9144101142883301</v>
      </c>
      <c r="H176">
        <f t="shared" si="17"/>
        <v>3.93181</v>
      </c>
      <c r="I176">
        <f t="shared" si="18"/>
        <v>3.8521899999999998</v>
      </c>
      <c r="J176">
        <f t="shared" si="19"/>
        <v>2.6048100000000001</v>
      </c>
      <c r="K176">
        <f t="shared" si="20"/>
        <v>2.5251899999999998</v>
      </c>
    </row>
    <row r="177" spans="1:11" x14ac:dyDescent="0.3">
      <c r="C177" s="27">
        <v>44780.52553146991</v>
      </c>
      <c r="D177" s="27">
        <v>44780.52553146991</v>
      </c>
      <c r="E177" s="25">
        <v>44780.52553146991</v>
      </c>
      <c r="F177">
        <v>61</v>
      </c>
      <c r="G177">
        <v>2.9144101142883301</v>
      </c>
      <c r="H177">
        <f t="shared" si="17"/>
        <v>3.93181</v>
      </c>
      <c r="I177">
        <f t="shared" si="18"/>
        <v>3.8521899999999998</v>
      </c>
      <c r="J177">
        <f t="shared" si="19"/>
        <v>2.6048100000000001</v>
      </c>
      <c r="K177">
        <f t="shared" si="20"/>
        <v>2.5251899999999998</v>
      </c>
    </row>
    <row r="178" spans="1:11" x14ac:dyDescent="0.3">
      <c r="C178" s="27">
        <v>44780.525531481479</v>
      </c>
      <c r="D178" s="27">
        <v>44780.525531481479</v>
      </c>
      <c r="E178" s="25">
        <v>44780.525531481479</v>
      </c>
      <c r="F178">
        <v>61</v>
      </c>
      <c r="G178">
        <v>2.9144101142883301</v>
      </c>
      <c r="H178">
        <f t="shared" si="17"/>
        <v>3.93181</v>
      </c>
      <c r="I178">
        <f t="shared" si="18"/>
        <v>3.8521899999999998</v>
      </c>
      <c r="J178">
        <f t="shared" si="19"/>
        <v>2.6048100000000001</v>
      </c>
      <c r="K178">
        <f t="shared" si="20"/>
        <v>2.5251899999999998</v>
      </c>
    </row>
    <row r="179" spans="1:11" x14ac:dyDescent="0.3">
      <c r="C179" s="27">
        <v>44780.525543553238</v>
      </c>
      <c r="D179" s="27">
        <v>44780.525543553238</v>
      </c>
      <c r="E179" s="25">
        <v>44780.525543553238</v>
      </c>
      <c r="F179">
        <v>61</v>
      </c>
      <c r="G179">
        <v>2.7325301170349121</v>
      </c>
      <c r="H179">
        <f t="shared" si="17"/>
        <v>3.93181</v>
      </c>
      <c r="I179">
        <f t="shared" si="18"/>
        <v>3.8521899999999998</v>
      </c>
      <c r="J179">
        <f t="shared" si="19"/>
        <v>2.6048100000000001</v>
      </c>
      <c r="K179">
        <f t="shared" si="20"/>
        <v>2.5251899999999998</v>
      </c>
    </row>
    <row r="180" spans="1:11" x14ac:dyDescent="0.3">
      <c r="C180" s="25">
        <v>44780.525543564814</v>
      </c>
      <c r="D180" s="25">
        <v>44780.525543564814</v>
      </c>
      <c r="E180" s="25">
        <v>44780.525543564814</v>
      </c>
      <c r="F180">
        <v>61</v>
      </c>
      <c r="G180">
        <v>2.7325301170349121</v>
      </c>
      <c r="H180">
        <f>3.892+(3.892-2.565)*0.03</f>
        <v>3.93181</v>
      </c>
      <c r="I180">
        <f>3.892-(3.892-2.565)*0.03</f>
        <v>3.8521899999999998</v>
      </c>
      <c r="J180">
        <f>2.565+(3.892-2.565)*0.03</f>
        <v>2.6048100000000001</v>
      </c>
      <c r="K180">
        <f>2.565-(3.892-2.565)*0.03</f>
        <v>2.5251899999999998</v>
      </c>
    </row>
    <row r="181" spans="1:11" x14ac:dyDescent="0.3">
      <c r="C181" s="25">
        <v>44780.52554357639</v>
      </c>
      <c r="D181" s="25">
        <v>44780.52554357639</v>
      </c>
      <c r="E181" s="25">
        <v>44780.52554357639</v>
      </c>
      <c r="F181">
        <v>61</v>
      </c>
      <c r="G181">
        <v>2.7325301170349121</v>
      </c>
      <c r="H181">
        <f t="shared" si="17"/>
        <v>3.93181</v>
      </c>
      <c r="I181">
        <f t="shared" si="18"/>
        <v>3.8521899999999998</v>
      </c>
      <c r="J181">
        <f t="shared" si="19"/>
        <v>2.6048100000000001</v>
      </c>
      <c r="K181">
        <f t="shared" si="20"/>
        <v>2.5251899999999998</v>
      </c>
    </row>
    <row r="182" spans="1:11" x14ac:dyDescent="0.3">
      <c r="A182" t="s">
        <v>56</v>
      </c>
      <c r="B182" s="25">
        <f>+C182-C167</f>
        <v>8.228009392041713E-5</v>
      </c>
      <c r="C182" s="32">
        <v>44780.525555185188</v>
      </c>
      <c r="D182" s="32">
        <v>44780.525555185188</v>
      </c>
      <c r="E182" s="32">
        <v>44780.525555185188</v>
      </c>
      <c r="F182" s="33">
        <v>61</v>
      </c>
      <c r="G182" s="33">
        <v>2.600830078125</v>
      </c>
      <c r="H182" s="33">
        <f t="shared" si="17"/>
        <v>3.93181</v>
      </c>
      <c r="I182" s="33">
        <f t="shared" si="18"/>
        <v>3.8521899999999998</v>
      </c>
      <c r="J182" s="33">
        <f t="shared" si="19"/>
        <v>2.6048100000000001</v>
      </c>
      <c r="K182" s="33">
        <f t="shared" si="20"/>
        <v>2.5251899999999998</v>
      </c>
    </row>
    <row r="183" spans="1:11" x14ac:dyDescent="0.3">
      <c r="C183" s="25">
        <v>44780.525555219909</v>
      </c>
      <c r="D183" s="25">
        <v>44780.525555219909</v>
      </c>
      <c r="E183" s="25">
        <v>44780.525555219909</v>
      </c>
      <c r="F183">
        <v>61</v>
      </c>
      <c r="G183">
        <v>2.600830078125</v>
      </c>
      <c r="H183">
        <f t="shared" si="17"/>
        <v>3.93181</v>
      </c>
      <c r="I183">
        <f t="shared" si="18"/>
        <v>3.8521899999999998</v>
      </c>
      <c r="J183">
        <f t="shared" si="19"/>
        <v>2.6048100000000001</v>
      </c>
      <c r="K183">
        <f t="shared" si="20"/>
        <v>2.5251899999999998</v>
      </c>
    </row>
    <row r="184" spans="1:11" x14ac:dyDescent="0.3">
      <c r="C184" s="25">
        <v>44780.525566793978</v>
      </c>
      <c r="D184" s="25">
        <v>44780.525566793978</v>
      </c>
      <c r="E184" s="25">
        <v>44780.525566793978</v>
      </c>
      <c r="F184">
        <v>61</v>
      </c>
      <c r="G184">
        <v>2.5564799308776855</v>
      </c>
      <c r="H184">
        <f t="shared" si="17"/>
        <v>3.93181</v>
      </c>
      <c r="I184">
        <f t="shared" si="18"/>
        <v>3.8521899999999998</v>
      </c>
      <c r="J184">
        <f t="shared" si="19"/>
        <v>2.6048100000000001</v>
      </c>
      <c r="K184">
        <f t="shared" si="20"/>
        <v>2.5251899999999998</v>
      </c>
    </row>
    <row r="185" spans="1:11" x14ac:dyDescent="0.3">
      <c r="C185" s="25">
        <v>44780.52556681713</v>
      </c>
      <c r="D185" s="25">
        <v>44780.52556681713</v>
      </c>
      <c r="E185" s="25">
        <v>44780.52556681713</v>
      </c>
      <c r="F185">
        <v>61</v>
      </c>
      <c r="G185">
        <v>2.5564799308776855</v>
      </c>
      <c r="H185">
        <f t="shared" si="17"/>
        <v>3.93181</v>
      </c>
      <c r="I185">
        <f t="shared" si="18"/>
        <v>3.8521899999999998</v>
      </c>
      <c r="J185">
        <f t="shared" si="19"/>
        <v>2.6048100000000001</v>
      </c>
      <c r="K185">
        <f t="shared" si="20"/>
        <v>2.5251899999999998</v>
      </c>
    </row>
    <row r="186" spans="1:11" x14ac:dyDescent="0.3">
      <c r="C186" s="25">
        <v>44780.525578391207</v>
      </c>
      <c r="D186" s="25">
        <v>44780.525578391207</v>
      </c>
      <c r="E186" s="25">
        <v>44780.525578391207</v>
      </c>
      <c r="F186">
        <v>61</v>
      </c>
      <c r="G186">
        <v>2.5325601100921631</v>
      </c>
      <c r="H186">
        <f t="shared" si="17"/>
        <v>3.93181</v>
      </c>
      <c r="I186">
        <f t="shared" si="18"/>
        <v>3.8521899999999998</v>
      </c>
      <c r="J186">
        <f t="shared" si="19"/>
        <v>2.6048100000000001</v>
      </c>
      <c r="K186">
        <f t="shared" si="20"/>
        <v>2.5251899999999998</v>
      </c>
    </row>
    <row r="187" spans="1:11" x14ac:dyDescent="0.3">
      <c r="C187" s="25">
        <v>44780.525578425928</v>
      </c>
      <c r="D187" s="25">
        <v>44780.525578425928</v>
      </c>
      <c r="E187" s="25">
        <v>44780.525578425928</v>
      </c>
      <c r="F187">
        <v>61</v>
      </c>
      <c r="G187">
        <v>2.5325601100921631</v>
      </c>
      <c r="H187">
        <f t="shared" si="17"/>
        <v>3.93181</v>
      </c>
      <c r="I187">
        <f t="shared" si="18"/>
        <v>3.8521899999999998</v>
      </c>
      <c r="J187">
        <f t="shared" si="19"/>
        <v>2.6048100000000001</v>
      </c>
      <c r="K187">
        <f t="shared" si="20"/>
        <v>2.5251899999999998</v>
      </c>
    </row>
    <row r="188" spans="1:11" x14ac:dyDescent="0.3">
      <c r="E188" s="25"/>
    </row>
    <row r="189" spans="1:11" x14ac:dyDescent="0.3">
      <c r="E189" s="25"/>
    </row>
    <row r="190" spans="1:11" x14ac:dyDescent="0.3">
      <c r="E190" s="25"/>
    </row>
    <row r="191" spans="1:11" x14ac:dyDescent="0.3">
      <c r="D191" t="s">
        <v>44</v>
      </c>
    </row>
    <row r="192" spans="1:11" x14ac:dyDescent="0.3">
      <c r="D192" t="s">
        <v>59</v>
      </c>
    </row>
    <row r="193" spans="1:11" x14ac:dyDescent="0.3">
      <c r="C193" s="26" t="s">
        <v>41</v>
      </c>
      <c r="D193" s="20" t="s">
        <v>42</v>
      </c>
      <c r="E193" s="20" t="s">
        <v>38</v>
      </c>
      <c r="F193" s="20" t="s">
        <v>39</v>
      </c>
      <c r="G193" s="20" t="s">
        <v>40</v>
      </c>
      <c r="H193" s="51" t="s">
        <v>52</v>
      </c>
      <c r="I193" s="51"/>
      <c r="J193" s="20" t="s">
        <v>51</v>
      </c>
    </row>
    <row r="194" spans="1:11" x14ac:dyDescent="0.3">
      <c r="C194" s="27">
        <v>44780.54726042824</v>
      </c>
      <c r="D194" s="27">
        <v>44780.54726042824</v>
      </c>
      <c r="E194" s="54">
        <v>44780.54726042824</v>
      </c>
      <c r="F194" s="55">
        <v>60</v>
      </c>
      <c r="G194" s="55">
        <v>9.0077295303344727</v>
      </c>
      <c r="H194">
        <f>9+(10.127-9)*0.03</f>
        <v>9.0338100000000008</v>
      </c>
      <c r="I194">
        <f>9-(10.127-9)*0.03</f>
        <v>8.9661899999999992</v>
      </c>
      <c r="J194">
        <f>10.127+(10.127-9)*0.03</f>
        <v>10.160810000000001</v>
      </c>
      <c r="K194">
        <f>10.127-(10.127-9)*0.03</f>
        <v>10.09319</v>
      </c>
    </row>
    <row r="195" spans="1:11" x14ac:dyDescent="0.3">
      <c r="C195" s="27">
        <v>44780.547266527778</v>
      </c>
      <c r="D195" s="27">
        <v>44780.547266527778</v>
      </c>
      <c r="E195" s="54">
        <v>44780.547266527778</v>
      </c>
      <c r="F195" s="55">
        <v>60</v>
      </c>
      <c r="G195" s="55">
        <v>9.0065402984619141</v>
      </c>
      <c r="H195">
        <f t="shared" ref="H195:H212" si="21">9+(10.127-9)*0.03</f>
        <v>9.0338100000000008</v>
      </c>
      <c r="I195">
        <f t="shared" ref="I195:I212" si="22">9-(10.127-9)*0.03</f>
        <v>8.9661899999999992</v>
      </c>
      <c r="J195">
        <f t="shared" ref="J195:J212" si="23">10.127+(10.127-9)*0.03</f>
        <v>10.160810000000001</v>
      </c>
      <c r="K195">
        <f t="shared" ref="K195:K212" si="24">10.127-(10.127-9)*0.03</f>
        <v>10.09319</v>
      </c>
    </row>
    <row r="196" spans="1:11" x14ac:dyDescent="0.3">
      <c r="C196" s="27">
        <v>44780.547272025462</v>
      </c>
      <c r="D196" s="27">
        <v>44780.547272025462</v>
      </c>
      <c r="E196" s="54">
        <v>44780.547272025462</v>
      </c>
      <c r="F196" s="55">
        <v>60</v>
      </c>
      <c r="G196" s="55">
        <v>9.0065402984619141</v>
      </c>
      <c r="H196">
        <f t="shared" si="21"/>
        <v>9.0338100000000008</v>
      </c>
      <c r="I196">
        <f t="shared" si="22"/>
        <v>8.9661899999999992</v>
      </c>
      <c r="J196">
        <f t="shared" si="23"/>
        <v>10.160810000000001</v>
      </c>
      <c r="K196">
        <f t="shared" si="24"/>
        <v>10.09319</v>
      </c>
    </row>
    <row r="197" spans="1:11" x14ac:dyDescent="0.3">
      <c r="B197" s="25"/>
      <c r="C197" s="44">
        <v>44780.547278101854</v>
      </c>
      <c r="D197" s="44">
        <v>44780.547278101854</v>
      </c>
      <c r="E197" s="60">
        <v>44780.547278101854</v>
      </c>
      <c r="F197" s="61">
        <v>59.799999237060547</v>
      </c>
      <c r="G197" s="61">
        <v>9.0065402984619141</v>
      </c>
      <c r="H197">
        <f t="shared" si="21"/>
        <v>9.0338100000000008</v>
      </c>
      <c r="I197">
        <f t="shared" si="22"/>
        <v>8.9661899999999992</v>
      </c>
      <c r="J197">
        <f t="shared" si="23"/>
        <v>10.160810000000001</v>
      </c>
      <c r="K197">
        <f t="shared" si="24"/>
        <v>10.09319</v>
      </c>
    </row>
    <row r="198" spans="1:11" x14ac:dyDescent="0.3">
      <c r="B198" s="25"/>
      <c r="C198" s="44">
        <v>44780.547283622684</v>
      </c>
      <c r="D198" s="44">
        <v>44780.547283622684</v>
      </c>
      <c r="E198" s="60">
        <v>44780.547283622684</v>
      </c>
      <c r="F198" s="61">
        <v>59.799999237060547</v>
      </c>
      <c r="G198" s="61">
        <v>9.0065402984619141</v>
      </c>
      <c r="H198">
        <f t="shared" si="21"/>
        <v>9.0338100000000008</v>
      </c>
      <c r="I198">
        <f t="shared" si="22"/>
        <v>8.9661899999999992</v>
      </c>
      <c r="J198">
        <f t="shared" si="23"/>
        <v>10.160810000000001</v>
      </c>
      <c r="K198">
        <f t="shared" si="24"/>
        <v>10.09319</v>
      </c>
    </row>
    <row r="199" spans="1:11" x14ac:dyDescent="0.3">
      <c r="C199" s="44">
        <v>44780.547289699076</v>
      </c>
      <c r="D199" s="44">
        <v>44780.547289699076</v>
      </c>
      <c r="E199" s="60">
        <v>44780.547289699076</v>
      </c>
      <c r="F199" s="61">
        <v>59.799999237060547</v>
      </c>
      <c r="G199" s="61">
        <v>9.0035104751586914</v>
      </c>
      <c r="H199">
        <f t="shared" si="21"/>
        <v>9.0338100000000008</v>
      </c>
      <c r="I199">
        <f t="shared" si="22"/>
        <v>8.9661899999999992</v>
      </c>
      <c r="J199">
        <f t="shared" si="23"/>
        <v>10.160810000000001</v>
      </c>
      <c r="K199">
        <f t="shared" si="24"/>
        <v>10.09319</v>
      </c>
    </row>
    <row r="200" spans="1:11" x14ac:dyDescent="0.3">
      <c r="B200" s="25"/>
      <c r="C200" s="27">
        <v>44780.547295208336</v>
      </c>
      <c r="D200" s="27">
        <v>44780.547295208336</v>
      </c>
      <c r="E200" s="54">
        <v>44780.547295208336</v>
      </c>
      <c r="F200" s="55">
        <v>59.799999237060547</v>
      </c>
      <c r="G200" s="55">
        <v>9.0035104751586914</v>
      </c>
      <c r="H200">
        <f t="shared" si="21"/>
        <v>9.0338100000000008</v>
      </c>
      <c r="I200">
        <f t="shared" si="22"/>
        <v>8.9661899999999992</v>
      </c>
      <c r="J200">
        <f t="shared" si="23"/>
        <v>10.160810000000001</v>
      </c>
      <c r="K200">
        <f t="shared" si="24"/>
        <v>10.09319</v>
      </c>
    </row>
    <row r="201" spans="1:11" x14ac:dyDescent="0.3">
      <c r="A201" t="s">
        <v>55</v>
      </c>
      <c r="B201" s="25">
        <f>+C201-C197</f>
        <v>2.3194443201646209E-5</v>
      </c>
      <c r="C201" s="37">
        <v>44780.547301296298</v>
      </c>
      <c r="D201" s="37">
        <v>44780.547301296298</v>
      </c>
      <c r="E201" s="56">
        <v>44780.547301296298</v>
      </c>
      <c r="F201" s="57">
        <v>59.799999237060547</v>
      </c>
      <c r="G201" s="57">
        <v>9.397740364074707</v>
      </c>
      <c r="H201" s="31">
        <f t="shared" si="21"/>
        <v>9.0338100000000008</v>
      </c>
      <c r="I201" s="31">
        <f t="shared" si="22"/>
        <v>8.9661899999999992</v>
      </c>
      <c r="J201" s="31">
        <f t="shared" si="23"/>
        <v>10.160810000000001</v>
      </c>
      <c r="K201" s="31">
        <f t="shared" si="24"/>
        <v>10.09319</v>
      </c>
    </row>
    <row r="202" spans="1:11" x14ac:dyDescent="0.3">
      <c r="B202" s="25"/>
      <c r="C202" s="44">
        <v>44780.547306805558</v>
      </c>
      <c r="D202" s="44">
        <v>44780.547306805558</v>
      </c>
      <c r="E202" s="60">
        <v>44780.547306805558</v>
      </c>
      <c r="F202" s="61">
        <v>59.799999237060547</v>
      </c>
      <c r="G202" s="61">
        <v>9.397740364074707</v>
      </c>
      <c r="H202" s="36">
        <f t="shared" si="21"/>
        <v>9.0338100000000008</v>
      </c>
      <c r="I202">
        <f t="shared" si="22"/>
        <v>8.9661899999999992</v>
      </c>
      <c r="J202">
        <f t="shared" si="23"/>
        <v>10.160810000000001</v>
      </c>
      <c r="K202">
        <f t="shared" si="24"/>
        <v>10.09319</v>
      </c>
    </row>
    <row r="203" spans="1:11" x14ac:dyDescent="0.3">
      <c r="C203" s="27">
        <v>44780.547312881943</v>
      </c>
      <c r="D203" s="27">
        <v>44780.547312881943</v>
      </c>
      <c r="E203" s="54">
        <v>44780.547312881943</v>
      </c>
      <c r="F203" s="55">
        <v>59.799999237060547</v>
      </c>
      <c r="G203" s="55">
        <v>9.7354297637939453</v>
      </c>
      <c r="H203">
        <f t="shared" si="21"/>
        <v>9.0338100000000008</v>
      </c>
      <c r="I203">
        <f t="shared" si="22"/>
        <v>8.9661899999999992</v>
      </c>
      <c r="J203">
        <f t="shared" si="23"/>
        <v>10.160810000000001</v>
      </c>
      <c r="K203">
        <f t="shared" si="24"/>
        <v>10.09319</v>
      </c>
    </row>
    <row r="204" spans="1:11" x14ac:dyDescent="0.3">
      <c r="C204" s="27">
        <v>44780.547318391204</v>
      </c>
      <c r="D204" s="27">
        <v>44780.547318391204</v>
      </c>
      <c r="E204" s="54">
        <v>44780.547318391204</v>
      </c>
      <c r="F204" s="55">
        <v>59.799999237060547</v>
      </c>
      <c r="G204" s="55">
        <v>9.7354297637939453</v>
      </c>
      <c r="H204">
        <f t="shared" si="21"/>
        <v>9.0338100000000008</v>
      </c>
      <c r="I204">
        <f t="shared" si="22"/>
        <v>8.9661899999999992</v>
      </c>
      <c r="J204">
        <f t="shared" si="23"/>
        <v>10.160810000000001</v>
      </c>
      <c r="K204">
        <f t="shared" si="24"/>
        <v>10.09319</v>
      </c>
    </row>
    <row r="205" spans="1:11" x14ac:dyDescent="0.3">
      <c r="B205" s="25"/>
      <c r="C205" s="27">
        <v>44780.547324479165</v>
      </c>
      <c r="D205" s="27">
        <v>44780.547324479165</v>
      </c>
      <c r="E205" s="54">
        <v>44780.547324479165</v>
      </c>
      <c r="F205" s="55">
        <v>59.799999237060547</v>
      </c>
      <c r="G205" s="55">
        <v>9.7354297637939453</v>
      </c>
      <c r="H205">
        <f t="shared" si="21"/>
        <v>9.0338100000000008</v>
      </c>
      <c r="I205">
        <f t="shared" si="22"/>
        <v>8.9661899999999992</v>
      </c>
      <c r="J205">
        <f t="shared" si="23"/>
        <v>10.160810000000001</v>
      </c>
      <c r="K205">
        <f t="shared" si="24"/>
        <v>10.09319</v>
      </c>
    </row>
    <row r="206" spans="1:11" x14ac:dyDescent="0.3">
      <c r="C206" s="27">
        <v>44780.547329988425</v>
      </c>
      <c r="D206" s="27">
        <v>44780.547329988425</v>
      </c>
      <c r="E206" s="54">
        <v>44780.547329988425</v>
      </c>
      <c r="F206" s="55">
        <v>59.799999237060547</v>
      </c>
      <c r="G206" s="55">
        <v>9.7354297637939453</v>
      </c>
      <c r="H206">
        <f t="shared" si="21"/>
        <v>9.0338100000000008</v>
      </c>
      <c r="I206">
        <f t="shared" si="22"/>
        <v>8.9661899999999992</v>
      </c>
      <c r="J206">
        <f t="shared" si="23"/>
        <v>10.160810000000001</v>
      </c>
      <c r="K206">
        <f t="shared" si="24"/>
        <v>10.09319</v>
      </c>
    </row>
    <row r="207" spans="1:11" x14ac:dyDescent="0.3">
      <c r="C207" s="27">
        <v>44780.547336064818</v>
      </c>
      <c r="D207" s="27">
        <v>44780.547336064818</v>
      </c>
      <c r="E207" s="54">
        <v>44780.547336064818</v>
      </c>
      <c r="F207" s="55">
        <v>59.799999237060547</v>
      </c>
      <c r="G207" s="55">
        <v>10.05010986328125</v>
      </c>
      <c r="H207">
        <f t="shared" si="21"/>
        <v>9.0338100000000008</v>
      </c>
      <c r="I207">
        <f t="shared" si="22"/>
        <v>8.9661899999999992</v>
      </c>
      <c r="J207">
        <f t="shared" si="23"/>
        <v>10.160810000000001</v>
      </c>
      <c r="K207">
        <f t="shared" si="24"/>
        <v>10.09319</v>
      </c>
    </row>
    <row r="208" spans="1:11" x14ac:dyDescent="0.3">
      <c r="C208" s="27">
        <v>44780.547341574071</v>
      </c>
      <c r="D208" s="27">
        <v>44780.547341574071</v>
      </c>
      <c r="E208" s="54">
        <v>44780.547341574071</v>
      </c>
      <c r="F208" s="55">
        <v>59.799999237060547</v>
      </c>
      <c r="G208" s="55">
        <v>10.05010986328125</v>
      </c>
      <c r="H208">
        <f t="shared" si="21"/>
        <v>9.0338100000000008</v>
      </c>
      <c r="I208">
        <f t="shared" si="22"/>
        <v>8.9661899999999992</v>
      </c>
      <c r="J208">
        <f t="shared" si="23"/>
        <v>10.160810000000001</v>
      </c>
      <c r="K208">
        <f t="shared" si="24"/>
        <v>10.09319</v>
      </c>
    </row>
    <row r="209" spans="1:11" x14ac:dyDescent="0.3">
      <c r="A209" t="s">
        <v>56</v>
      </c>
      <c r="B209" s="25">
        <f>+C209-C197</f>
        <v>6.9548608735203743E-5</v>
      </c>
      <c r="C209" s="32">
        <v>44780.547347650463</v>
      </c>
      <c r="D209" s="32">
        <v>44780.547347650463</v>
      </c>
      <c r="E209" s="58">
        <v>44780.547347650463</v>
      </c>
      <c r="F209" s="59">
        <v>59.799999237060547</v>
      </c>
      <c r="G209" s="59">
        <v>10.133569717407227</v>
      </c>
      <c r="H209" s="33">
        <f t="shared" si="21"/>
        <v>9.0338100000000008</v>
      </c>
      <c r="I209" s="33">
        <f t="shared" si="22"/>
        <v>8.9661899999999992</v>
      </c>
      <c r="J209" s="33">
        <f t="shared" si="23"/>
        <v>10.160810000000001</v>
      </c>
      <c r="K209" s="33">
        <f t="shared" si="24"/>
        <v>10.09319</v>
      </c>
    </row>
    <row r="210" spans="1:11" x14ac:dyDescent="0.3">
      <c r="C210" s="25">
        <v>44780.5473531713</v>
      </c>
      <c r="D210" s="25">
        <v>44780.5473531713</v>
      </c>
      <c r="E210" s="54">
        <v>44780.5473531713</v>
      </c>
      <c r="F210" s="55">
        <v>59.799999237060547</v>
      </c>
      <c r="G210" s="55">
        <v>10.133569717407227</v>
      </c>
      <c r="H210">
        <f t="shared" si="21"/>
        <v>9.0338100000000008</v>
      </c>
      <c r="I210">
        <f t="shared" si="22"/>
        <v>8.9661899999999992</v>
      </c>
      <c r="J210">
        <f t="shared" si="23"/>
        <v>10.160810000000001</v>
      </c>
      <c r="K210">
        <f t="shared" si="24"/>
        <v>10.09319</v>
      </c>
    </row>
    <row r="211" spans="1:11" x14ac:dyDescent="0.3">
      <c r="C211" s="25">
        <v>44780.547359247685</v>
      </c>
      <c r="D211" s="25">
        <v>44780.547359247685</v>
      </c>
      <c r="E211" s="54">
        <v>44780.547359247685</v>
      </c>
      <c r="F211" s="55">
        <v>59.799999237060547</v>
      </c>
      <c r="G211" s="55">
        <v>10.152600288391113</v>
      </c>
      <c r="H211">
        <f t="shared" si="21"/>
        <v>9.0338100000000008</v>
      </c>
      <c r="I211">
        <f t="shared" si="22"/>
        <v>8.9661899999999992</v>
      </c>
      <c r="J211">
        <f t="shared" si="23"/>
        <v>10.160810000000001</v>
      </c>
      <c r="K211">
        <f t="shared" si="24"/>
        <v>10.09319</v>
      </c>
    </row>
    <row r="212" spans="1:11" x14ac:dyDescent="0.3">
      <c r="C212" s="25">
        <v>44780.547364756945</v>
      </c>
      <c r="D212" s="25">
        <v>44780.547364756945</v>
      </c>
      <c r="E212" s="54">
        <v>44780.547364756945</v>
      </c>
      <c r="F212" s="55">
        <v>59.799999237060547</v>
      </c>
      <c r="G212" s="55">
        <v>10.152600288391113</v>
      </c>
      <c r="H212">
        <f t="shared" si="21"/>
        <v>9.0338100000000008</v>
      </c>
      <c r="I212">
        <f t="shared" si="22"/>
        <v>8.9661899999999992</v>
      </c>
      <c r="J212">
        <f t="shared" si="23"/>
        <v>10.160810000000001</v>
      </c>
      <c r="K212">
        <f t="shared" si="24"/>
        <v>10.09319</v>
      </c>
    </row>
    <row r="213" spans="1:11" x14ac:dyDescent="0.3">
      <c r="E213" s="54"/>
      <c r="F213" s="55"/>
      <c r="G213" s="55"/>
    </row>
    <row r="214" spans="1:11" x14ac:dyDescent="0.3">
      <c r="E214" s="54"/>
      <c r="F214" s="55"/>
      <c r="G214" s="55"/>
    </row>
    <row r="215" spans="1:11" x14ac:dyDescent="0.3">
      <c r="C215" s="26"/>
      <c r="D215" s="20"/>
      <c r="E215" s="52"/>
      <c r="F215" s="34"/>
      <c r="G215" s="34"/>
      <c r="H215" s="20"/>
      <c r="I215" s="20"/>
    </row>
    <row r="216" spans="1:11" x14ac:dyDescent="0.3">
      <c r="C216" s="26"/>
      <c r="D216" s="20"/>
      <c r="E216" s="20"/>
      <c r="F216" s="20"/>
      <c r="G216" s="20"/>
      <c r="H216" s="20"/>
      <c r="I216" s="20"/>
    </row>
    <row r="217" spans="1:11" x14ac:dyDescent="0.3">
      <c r="C217" s="26"/>
      <c r="D217" s="20"/>
      <c r="E217" s="20"/>
      <c r="F217" s="20"/>
      <c r="G217" s="20"/>
      <c r="H217" s="20"/>
      <c r="I217" s="20"/>
    </row>
    <row r="218" spans="1:11" x14ac:dyDescent="0.3">
      <c r="C218" s="26"/>
      <c r="D218" s="20"/>
      <c r="E218" s="20"/>
      <c r="F218" s="20"/>
      <c r="G218" s="20"/>
      <c r="H218" s="20"/>
      <c r="I218" s="20"/>
    </row>
    <row r="219" spans="1:11" x14ac:dyDescent="0.3">
      <c r="C219" s="26"/>
      <c r="D219" t="s">
        <v>44</v>
      </c>
      <c r="E219" s="20"/>
      <c r="F219" s="20"/>
      <c r="G219" s="20"/>
      <c r="H219" s="20"/>
      <c r="I219" s="20"/>
    </row>
    <row r="220" spans="1:11" x14ac:dyDescent="0.3">
      <c r="C220" s="26"/>
      <c r="D220" t="s">
        <v>60</v>
      </c>
      <c r="E220" s="20"/>
      <c r="F220" s="20"/>
      <c r="G220" s="20"/>
      <c r="H220" s="20"/>
      <c r="I220" s="20"/>
    </row>
    <row r="221" spans="1:11" x14ac:dyDescent="0.3">
      <c r="C221" s="26"/>
      <c r="D221" s="20"/>
      <c r="E221" s="20"/>
      <c r="F221" s="20"/>
      <c r="G221" s="20"/>
      <c r="H221" s="20"/>
      <c r="I221" s="20"/>
    </row>
    <row r="222" spans="1:11" x14ac:dyDescent="0.3">
      <c r="C222" s="26" t="s">
        <v>41</v>
      </c>
      <c r="D222" s="20" t="s">
        <v>42</v>
      </c>
      <c r="E222" s="20" t="s">
        <v>38</v>
      </c>
      <c r="F222" s="20" t="s">
        <v>39</v>
      </c>
      <c r="G222" s="20" t="s">
        <v>40</v>
      </c>
      <c r="H222" s="51" t="s">
        <v>52</v>
      </c>
      <c r="I222" s="51"/>
      <c r="J222" s="20" t="s">
        <v>51</v>
      </c>
    </row>
    <row r="223" spans="1:11" x14ac:dyDescent="0.3">
      <c r="C223" s="27">
        <v>44780.547654872687</v>
      </c>
      <c r="D223" s="24">
        <v>44780.547654872687</v>
      </c>
      <c r="E223" s="25">
        <v>44780.547654872687</v>
      </c>
      <c r="F223">
        <v>59.799999237060547</v>
      </c>
      <c r="G223">
        <v>10.137849807739258</v>
      </c>
      <c r="H223">
        <f>10.127+(11.454-10.127)*0.03</f>
        <v>10.16681</v>
      </c>
      <c r="I223">
        <f>10.127-(11.454-10.127)*0.03</f>
        <v>10.087190000000001</v>
      </c>
      <c r="J223">
        <f>11.454+(11.454-10.127)*0.03</f>
        <v>11.49381</v>
      </c>
      <c r="K223">
        <f>11.454-(11.454-10.127)*0.03</f>
        <v>11.414190000000001</v>
      </c>
    </row>
    <row r="224" spans="1:11" x14ac:dyDescent="0.3">
      <c r="C224" s="27">
        <v>44780.547661643519</v>
      </c>
      <c r="D224" s="24">
        <v>44780.547661643519</v>
      </c>
      <c r="E224" s="25">
        <v>44780.547661643519</v>
      </c>
      <c r="F224">
        <v>59.799999237060547</v>
      </c>
      <c r="G224">
        <v>10.137849807739258</v>
      </c>
      <c r="H224">
        <f t="shared" ref="H224:H243" si="25">10.127+(11.454-10.127)*0.03</f>
        <v>10.16681</v>
      </c>
      <c r="I224">
        <f t="shared" ref="I224:I243" si="26">10.127-(11.454-10.127)*0.03</f>
        <v>10.087190000000001</v>
      </c>
      <c r="J224">
        <f t="shared" ref="J224:J243" si="27">11.454+(11.454-10.127)*0.03</f>
        <v>11.49381</v>
      </c>
      <c r="K224">
        <f t="shared" ref="K224:K243" si="28">11.454-(11.454-10.127)*0.03</f>
        <v>11.414190000000001</v>
      </c>
    </row>
    <row r="225" spans="1:11" x14ac:dyDescent="0.3">
      <c r="B225" s="25"/>
      <c r="C225" s="27">
        <v>44780.547666481485</v>
      </c>
      <c r="D225" s="24">
        <v>44780.547666481485</v>
      </c>
      <c r="E225" s="25">
        <v>44780.547666481485</v>
      </c>
      <c r="F225">
        <v>59.799999237060547</v>
      </c>
      <c r="G225">
        <v>10.137849807739258</v>
      </c>
      <c r="H225">
        <f t="shared" si="25"/>
        <v>10.16681</v>
      </c>
      <c r="I225">
        <f t="shared" si="26"/>
        <v>10.087190000000001</v>
      </c>
      <c r="J225">
        <f t="shared" si="27"/>
        <v>11.49381</v>
      </c>
      <c r="K225">
        <f t="shared" si="28"/>
        <v>11.414190000000001</v>
      </c>
    </row>
    <row r="226" spans="1:11" x14ac:dyDescent="0.3">
      <c r="B226" s="25"/>
      <c r="C226" s="27">
        <v>44780.547673263885</v>
      </c>
      <c r="D226" s="24">
        <v>44780.547673263885</v>
      </c>
      <c r="E226" s="25">
        <v>44780.547673263885</v>
      </c>
      <c r="F226">
        <v>59.799999237060547</v>
      </c>
      <c r="G226">
        <v>10.135370254516602</v>
      </c>
      <c r="H226">
        <f t="shared" si="25"/>
        <v>10.16681</v>
      </c>
      <c r="I226">
        <f t="shared" si="26"/>
        <v>10.087190000000001</v>
      </c>
      <c r="J226">
        <f t="shared" si="27"/>
        <v>11.49381</v>
      </c>
      <c r="K226">
        <f t="shared" si="28"/>
        <v>11.414190000000001</v>
      </c>
    </row>
    <row r="227" spans="1:11" x14ac:dyDescent="0.3">
      <c r="B227" s="25"/>
      <c r="C227" s="44">
        <v>44780.547678090275</v>
      </c>
      <c r="D227" s="45">
        <v>44780.547678090275</v>
      </c>
      <c r="E227" s="35">
        <v>44780.547678090275</v>
      </c>
      <c r="F227" s="36">
        <v>59.799999237060547</v>
      </c>
      <c r="G227" s="36">
        <v>10.135370254516602</v>
      </c>
      <c r="H227">
        <f t="shared" si="25"/>
        <v>10.16681</v>
      </c>
      <c r="I227">
        <f t="shared" si="26"/>
        <v>10.087190000000001</v>
      </c>
      <c r="J227">
        <f t="shared" si="27"/>
        <v>11.49381</v>
      </c>
      <c r="K227">
        <f t="shared" si="28"/>
        <v>11.414190000000001</v>
      </c>
    </row>
    <row r="228" spans="1:11" x14ac:dyDescent="0.3">
      <c r="B228" s="25"/>
      <c r="C228" s="27">
        <v>44780.547684884259</v>
      </c>
      <c r="D228" s="24">
        <v>44780.547684884259</v>
      </c>
      <c r="E228" s="25">
        <v>44780.547684884259</v>
      </c>
      <c r="F228">
        <v>59.599998474121094</v>
      </c>
      <c r="G228">
        <v>10.141200065612793</v>
      </c>
      <c r="H228">
        <f t="shared" si="25"/>
        <v>10.16681</v>
      </c>
      <c r="I228">
        <f t="shared" si="26"/>
        <v>10.087190000000001</v>
      </c>
      <c r="J228">
        <f t="shared" si="27"/>
        <v>11.49381</v>
      </c>
      <c r="K228">
        <f t="shared" si="28"/>
        <v>11.414190000000001</v>
      </c>
    </row>
    <row r="229" spans="1:11" x14ac:dyDescent="0.3">
      <c r="B229" s="25"/>
      <c r="C229" s="27">
        <v>44780.547689687497</v>
      </c>
      <c r="D229" s="24">
        <v>44780.547689687497</v>
      </c>
      <c r="E229" s="25">
        <v>44780.547689687497</v>
      </c>
      <c r="F229">
        <v>59.599998474121094</v>
      </c>
      <c r="G229">
        <v>10.141200065612793</v>
      </c>
      <c r="H229">
        <f t="shared" si="25"/>
        <v>10.16681</v>
      </c>
      <c r="I229">
        <f t="shared" si="26"/>
        <v>10.087190000000001</v>
      </c>
      <c r="J229">
        <f t="shared" si="27"/>
        <v>11.49381</v>
      </c>
      <c r="K229">
        <f t="shared" si="28"/>
        <v>11.414190000000001</v>
      </c>
    </row>
    <row r="230" spans="1:11" x14ac:dyDescent="0.3">
      <c r="A230" t="s">
        <v>55</v>
      </c>
      <c r="B230" s="25">
        <f>+C230-C228</f>
        <v>1.160879764938727E-5</v>
      </c>
      <c r="C230" s="37">
        <v>44780.547696493057</v>
      </c>
      <c r="D230" s="38">
        <v>44780.547696493057</v>
      </c>
      <c r="E230" s="30">
        <v>44780.547696493057</v>
      </c>
      <c r="F230" s="31">
        <v>59.599998474121094</v>
      </c>
      <c r="G230" s="31">
        <v>10.33257007598877</v>
      </c>
      <c r="H230" s="31">
        <f t="shared" si="25"/>
        <v>10.16681</v>
      </c>
      <c r="I230" s="31">
        <f t="shared" si="26"/>
        <v>10.087190000000001</v>
      </c>
      <c r="J230" s="31">
        <f t="shared" si="27"/>
        <v>11.49381</v>
      </c>
      <c r="K230" s="31">
        <f t="shared" si="28"/>
        <v>11.414190000000001</v>
      </c>
    </row>
    <row r="231" spans="1:11" x14ac:dyDescent="0.3">
      <c r="B231" s="25"/>
      <c r="C231" s="44">
        <v>44780.547701284719</v>
      </c>
      <c r="D231" s="45">
        <v>44780.547701284719</v>
      </c>
      <c r="E231" s="35">
        <v>44780.547701284719</v>
      </c>
      <c r="F231" s="36">
        <v>59.599998474121094</v>
      </c>
      <c r="G231" s="36">
        <v>10.33257007598877</v>
      </c>
      <c r="H231">
        <f t="shared" si="25"/>
        <v>10.16681</v>
      </c>
      <c r="I231">
        <f t="shared" si="26"/>
        <v>10.087190000000001</v>
      </c>
      <c r="J231">
        <f t="shared" si="27"/>
        <v>11.49381</v>
      </c>
      <c r="K231">
        <f t="shared" si="28"/>
        <v>11.414190000000001</v>
      </c>
    </row>
    <row r="232" spans="1:11" x14ac:dyDescent="0.3">
      <c r="C232" s="44">
        <v>44780.547708113423</v>
      </c>
      <c r="D232" s="45">
        <v>44780.547708113423</v>
      </c>
      <c r="E232" s="35">
        <v>44780.547708113423</v>
      </c>
      <c r="F232" s="36">
        <v>59.599998474121094</v>
      </c>
      <c r="G232" s="36">
        <v>10.867890357971191</v>
      </c>
      <c r="H232">
        <f t="shared" si="25"/>
        <v>10.16681</v>
      </c>
      <c r="I232">
        <f t="shared" si="26"/>
        <v>10.087190000000001</v>
      </c>
      <c r="J232">
        <f t="shared" si="27"/>
        <v>11.49381</v>
      </c>
      <c r="K232">
        <f t="shared" si="28"/>
        <v>11.414190000000001</v>
      </c>
    </row>
    <row r="233" spans="1:11" x14ac:dyDescent="0.3">
      <c r="C233" s="27">
        <v>44780.547712893516</v>
      </c>
      <c r="D233" s="24">
        <v>44780.547712893516</v>
      </c>
      <c r="E233" s="25">
        <v>44780.547712893516</v>
      </c>
      <c r="F233">
        <v>59.599998474121094</v>
      </c>
      <c r="G233">
        <v>10.867890357971191</v>
      </c>
      <c r="H233">
        <f t="shared" si="25"/>
        <v>10.16681</v>
      </c>
      <c r="I233">
        <f t="shared" si="26"/>
        <v>10.087190000000001</v>
      </c>
      <c r="J233">
        <f t="shared" si="27"/>
        <v>11.49381</v>
      </c>
      <c r="K233">
        <f t="shared" si="28"/>
        <v>11.414190000000001</v>
      </c>
    </row>
    <row r="234" spans="1:11" x14ac:dyDescent="0.3">
      <c r="C234" s="27">
        <v>44780.547719722221</v>
      </c>
      <c r="D234" s="24">
        <v>44780.547719722221</v>
      </c>
      <c r="E234" s="25">
        <v>44780.547719722221</v>
      </c>
      <c r="F234">
        <v>59.599998474121094</v>
      </c>
      <c r="G234">
        <v>11.202969551086426</v>
      </c>
      <c r="H234">
        <f t="shared" si="25"/>
        <v>10.16681</v>
      </c>
      <c r="I234">
        <f t="shared" si="26"/>
        <v>10.087190000000001</v>
      </c>
      <c r="J234">
        <f t="shared" si="27"/>
        <v>11.49381</v>
      </c>
      <c r="K234">
        <f t="shared" si="28"/>
        <v>11.414190000000001</v>
      </c>
    </row>
    <row r="235" spans="1:11" x14ac:dyDescent="0.3">
      <c r="B235" s="25"/>
      <c r="C235" s="27">
        <v>44780.547724502314</v>
      </c>
      <c r="D235" s="24">
        <v>44780.547724502314</v>
      </c>
      <c r="E235" s="25">
        <v>44780.547724502314</v>
      </c>
      <c r="F235">
        <v>59.599998474121094</v>
      </c>
      <c r="G235">
        <v>11.202969551086426</v>
      </c>
      <c r="H235">
        <f t="shared" si="25"/>
        <v>10.16681</v>
      </c>
      <c r="I235">
        <f t="shared" si="26"/>
        <v>10.087190000000001</v>
      </c>
      <c r="J235">
        <f t="shared" si="27"/>
        <v>11.49381</v>
      </c>
      <c r="K235">
        <f t="shared" si="28"/>
        <v>11.414190000000001</v>
      </c>
    </row>
    <row r="236" spans="1:11" x14ac:dyDescent="0.3">
      <c r="C236" s="27">
        <v>44780.547732939813</v>
      </c>
      <c r="D236" s="24">
        <v>44780.547732939813</v>
      </c>
      <c r="E236" s="25">
        <v>44780.547732939813</v>
      </c>
      <c r="F236">
        <v>59.599998474121094</v>
      </c>
      <c r="G236">
        <v>11.202969551086426</v>
      </c>
      <c r="H236">
        <f t="shared" si="25"/>
        <v>10.16681</v>
      </c>
      <c r="I236">
        <f t="shared" si="26"/>
        <v>10.087190000000001</v>
      </c>
      <c r="J236">
        <f t="shared" si="27"/>
        <v>11.49381</v>
      </c>
      <c r="K236">
        <f t="shared" si="28"/>
        <v>11.414190000000001</v>
      </c>
    </row>
    <row r="237" spans="1:11" x14ac:dyDescent="0.3">
      <c r="C237" s="27">
        <v>44780.547736099536</v>
      </c>
      <c r="D237" s="24">
        <v>44780.547736099536</v>
      </c>
      <c r="E237" s="25">
        <v>44780.547736099536</v>
      </c>
      <c r="F237">
        <v>59.599998474121094</v>
      </c>
      <c r="G237">
        <v>11.202969551086426</v>
      </c>
      <c r="H237">
        <f t="shared" si="25"/>
        <v>10.16681</v>
      </c>
      <c r="I237">
        <f t="shared" si="26"/>
        <v>10.087190000000001</v>
      </c>
      <c r="J237">
        <f t="shared" si="27"/>
        <v>11.49381</v>
      </c>
      <c r="K237">
        <f t="shared" si="28"/>
        <v>11.414190000000001</v>
      </c>
    </row>
    <row r="238" spans="1:11" x14ac:dyDescent="0.3">
      <c r="C238" s="27">
        <v>44780.54774454861</v>
      </c>
      <c r="D238" s="24">
        <v>44780.54774454861</v>
      </c>
      <c r="E238" s="25">
        <v>44780.54774454861</v>
      </c>
      <c r="F238">
        <v>59.599998474121094</v>
      </c>
      <c r="G238">
        <v>11.384389877319336</v>
      </c>
      <c r="H238">
        <f t="shared" si="25"/>
        <v>10.16681</v>
      </c>
      <c r="I238">
        <f t="shared" si="26"/>
        <v>10.087190000000001</v>
      </c>
      <c r="J238">
        <f t="shared" si="27"/>
        <v>11.49381</v>
      </c>
      <c r="K238">
        <f t="shared" si="28"/>
        <v>11.414190000000001</v>
      </c>
    </row>
    <row r="239" spans="1:11" x14ac:dyDescent="0.3">
      <c r="C239" s="27">
        <v>44780.547747708333</v>
      </c>
      <c r="D239" s="24">
        <v>44780.547747708333</v>
      </c>
      <c r="E239" s="25">
        <v>44780.547747708333</v>
      </c>
      <c r="F239">
        <v>59.599998474121094</v>
      </c>
      <c r="G239">
        <v>11.384389877319336</v>
      </c>
      <c r="H239">
        <f>10.127+(11.454-10.127)*0.03</f>
        <v>10.16681</v>
      </c>
      <c r="I239">
        <f>10.127-(11.454-10.127)*0.03</f>
        <v>10.087190000000001</v>
      </c>
      <c r="J239">
        <f>11.454+(11.454-10.127)*0.03</f>
        <v>11.49381</v>
      </c>
      <c r="K239">
        <f>11.454-(11.454-10.127)*0.03</f>
        <v>11.414190000000001</v>
      </c>
    </row>
    <row r="240" spans="1:11" x14ac:dyDescent="0.3">
      <c r="A240" t="s">
        <v>56</v>
      </c>
      <c r="B240" s="25">
        <f>+C240-C228</f>
        <v>7.128472498152405E-5</v>
      </c>
      <c r="C240" s="39">
        <v>44780.547756168984</v>
      </c>
      <c r="D240" s="40">
        <v>44780.547756168984</v>
      </c>
      <c r="E240" s="32">
        <v>44780.547756168984</v>
      </c>
      <c r="F240" s="33">
        <v>59.599998474121094</v>
      </c>
      <c r="G240" s="33">
        <v>11.461999893188477</v>
      </c>
      <c r="H240" s="33">
        <f t="shared" si="25"/>
        <v>10.16681</v>
      </c>
      <c r="I240" s="33">
        <f t="shared" si="26"/>
        <v>10.087190000000001</v>
      </c>
      <c r="J240" s="33">
        <f t="shared" si="27"/>
        <v>11.49381</v>
      </c>
      <c r="K240" s="33">
        <f t="shared" si="28"/>
        <v>11.414190000000001</v>
      </c>
    </row>
    <row r="241" spans="2:11" x14ac:dyDescent="0.3">
      <c r="C241" s="27">
        <v>44780.547759305555</v>
      </c>
      <c r="D241" s="24">
        <v>44780.547759305555</v>
      </c>
      <c r="E241" s="25">
        <v>44780.547759305555</v>
      </c>
      <c r="F241">
        <v>59.599998474121094</v>
      </c>
      <c r="G241">
        <v>11.461999893188477</v>
      </c>
      <c r="H241">
        <f t="shared" si="25"/>
        <v>10.16681</v>
      </c>
      <c r="I241">
        <f t="shared" si="26"/>
        <v>10.087190000000001</v>
      </c>
      <c r="J241">
        <f t="shared" si="27"/>
        <v>11.49381</v>
      </c>
      <c r="K241">
        <f t="shared" si="28"/>
        <v>11.414190000000001</v>
      </c>
    </row>
    <row r="242" spans="2:11" x14ac:dyDescent="0.3">
      <c r="C242" s="27">
        <v>44780.547767777774</v>
      </c>
      <c r="D242" s="24">
        <v>44780.547767777774</v>
      </c>
      <c r="E242" s="25">
        <v>44780.547767777774</v>
      </c>
      <c r="F242">
        <v>59.599998474121094</v>
      </c>
      <c r="G242">
        <v>11.468319892883301</v>
      </c>
      <c r="H242">
        <f t="shared" si="25"/>
        <v>10.16681</v>
      </c>
      <c r="I242">
        <f t="shared" si="26"/>
        <v>10.087190000000001</v>
      </c>
      <c r="J242">
        <f t="shared" si="27"/>
        <v>11.49381</v>
      </c>
      <c r="K242">
        <f t="shared" si="28"/>
        <v>11.414190000000001</v>
      </c>
    </row>
    <row r="243" spans="2:11" x14ac:dyDescent="0.3">
      <c r="C243" s="27">
        <v>44780.547770902776</v>
      </c>
      <c r="D243" s="27">
        <v>44780.547770902776</v>
      </c>
      <c r="E243" s="25">
        <v>44780.547770902776</v>
      </c>
      <c r="F243">
        <v>59.599998474121094</v>
      </c>
      <c r="G243">
        <v>11.468319892883301</v>
      </c>
      <c r="H243">
        <f t="shared" si="25"/>
        <v>10.16681</v>
      </c>
      <c r="I243">
        <f t="shared" si="26"/>
        <v>10.087190000000001</v>
      </c>
      <c r="J243">
        <f t="shared" si="27"/>
        <v>11.49381</v>
      </c>
      <c r="K243">
        <f t="shared" si="28"/>
        <v>11.414190000000001</v>
      </c>
    </row>
    <row r="244" spans="2:11" x14ac:dyDescent="0.3">
      <c r="C244" s="27"/>
      <c r="E244" s="25"/>
    </row>
    <row r="245" spans="2:11" x14ac:dyDescent="0.3">
      <c r="C245" s="27"/>
      <c r="E245" s="25"/>
    </row>
    <row r="246" spans="2:11" x14ac:dyDescent="0.3">
      <c r="C246" s="27"/>
      <c r="E246" s="25"/>
    </row>
    <row r="247" spans="2:11" x14ac:dyDescent="0.3">
      <c r="C247" s="27"/>
      <c r="D247" t="s">
        <v>44</v>
      </c>
      <c r="E247" s="25"/>
    </row>
    <row r="248" spans="2:11" x14ac:dyDescent="0.3">
      <c r="D248" t="s">
        <v>61</v>
      </c>
    </row>
    <row r="249" spans="2:11" x14ac:dyDescent="0.3">
      <c r="C249" s="26" t="s">
        <v>41</v>
      </c>
      <c r="D249" s="20" t="s">
        <v>42</v>
      </c>
      <c r="E249" s="20" t="s">
        <v>38</v>
      </c>
      <c r="F249" s="20" t="s">
        <v>39</v>
      </c>
      <c r="G249" s="20" t="s">
        <v>40</v>
      </c>
      <c r="H249" s="51" t="s">
        <v>52</v>
      </c>
      <c r="I249" s="51"/>
      <c r="J249" s="20" t="s">
        <v>51</v>
      </c>
    </row>
    <row r="250" spans="2:11" x14ac:dyDescent="0.3">
      <c r="C250" s="27">
        <v>44780.548057928238</v>
      </c>
      <c r="D250" s="24">
        <v>44780.548057928238</v>
      </c>
      <c r="E250" s="25">
        <v>44780.548057928238</v>
      </c>
      <c r="F250">
        <v>59.599998474121094</v>
      </c>
      <c r="G250">
        <v>11.44575023651123</v>
      </c>
      <c r="H250">
        <f>11.454+(12.781-11.454)*0.03</f>
        <v>11.49381</v>
      </c>
      <c r="I250">
        <f>11.454-(12.781-11.454)*0.03</f>
        <v>11.414190000000001</v>
      </c>
      <c r="J250">
        <f>12.781+(12.781-11.454)*0.03</f>
        <v>12.82081</v>
      </c>
      <c r="K250">
        <f>12.781-(12.781-11.454)*0.03</f>
        <v>12.741190000000001</v>
      </c>
    </row>
    <row r="251" spans="2:11" x14ac:dyDescent="0.3">
      <c r="C251" s="27">
        <v>44780.548060763889</v>
      </c>
      <c r="D251" s="24">
        <v>44780.548060763889</v>
      </c>
      <c r="E251" s="25">
        <v>44780.548060763889</v>
      </c>
      <c r="F251">
        <v>59.599998474121094</v>
      </c>
      <c r="G251">
        <v>11.44575023651123</v>
      </c>
      <c r="H251">
        <f t="shared" ref="H251:H280" si="29">11.454+(12.781-11.454)*0.03</f>
        <v>11.49381</v>
      </c>
      <c r="I251">
        <f t="shared" ref="I251:I280" si="30">11.454-(12.781-11.454)*0.03</f>
        <v>11.414190000000001</v>
      </c>
      <c r="J251">
        <f t="shared" ref="J251:J280" si="31">12.781+(12.781-11.454)*0.03</f>
        <v>12.82081</v>
      </c>
      <c r="K251">
        <f t="shared" ref="K251:K280" si="32">12.781-(12.781-11.454)*0.03</f>
        <v>12.741190000000001</v>
      </c>
    </row>
    <row r="252" spans="2:11" x14ac:dyDescent="0.3">
      <c r="B252" s="25"/>
      <c r="C252" s="27">
        <v>44780.548069525466</v>
      </c>
      <c r="D252" s="24">
        <v>44780.548069525466</v>
      </c>
      <c r="E252" s="25">
        <v>44780.548069525466</v>
      </c>
      <c r="F252">
        <v>59.599998474121094</v>
      </c>
      <c r="G252">
        <v>11.448829650878906</v>
      </c>
      <c r="H252">
        <f t="shared" si="29"/>
        <v>11.49381</v>
      </c>
      <c r="I252">
        <f t="shared" si="30"/>
        <v>11.414190000000001</v>
      </c>
      <c r="J252">
        <f t="shared" si="31"/>
        <v>12.82081</v>
      </c>
      <c r="K252">
        <f t="shared" si="32"/>
        <v>12.741190000000001</v>
      </c>
    </row>
    <row r="253" spans="2:11" x14ac:dyDescent="0.3">
      <c r="B253" s="25"/>
      <c r="C253" s="44">
        <v>44780.548072349535</v>
      </c>
      <c r="D253" s="45">
        <v>44780.548072349535</v>
      </c>
      <c r="E253" s="35">
        <v>44780.548072349535</v>
      </c>
      <c r="F253" s="36">
        <v>59.599998474121094</v>
      </c>
      <c r="G253" s="36">
        <v>11.448829650878906</v>
      </c>
      <c r="H253">
        <f t="shared" si="29"/>
        <v>11.49381</v>
      </c>
      <c r="I253">
        <f t="shared" si="30"/>
        <v>11.414190000000001</v>
      </c>
      <c r="J253">
        <f t="shared" si="31"/>
        <v>12.82081</v>
      </c>
      <c r="K253">
        <f t="shared" si="32"/>
        <v>12.741190000000001</v>
      </c>
    </row>
    <row r="254" spans="2:11" x14ac:dyDescent="0.3">
      <c r="B254" s="25"/>
      <c r="C254" s="44">
        <v>44780.548081145833</v>
      </c>
      <c r="D254" s="45">
        <v>44780.548081145833</v>
      </c>
      <c r="E254" s="35">
        <v>44780.548081145833</v>
      </c>
      <c r="F254" s="36">
        <v>59.599998474121094</v>
      </c>
      <c r="G254" s="36">
        <v>11.448829650878906</v>
      </c>
      <c r="H254">
        <f t="shared" si="29"/>
        <v>11.49381</v>
      </c>
      <c r="I254">
        <f t="shared" si="30"/>
        <v>11.414190000000001</v>
      </c>
      <c r="J254">
        <f t="shared" si="31"/>
        <v>12.82081</v>
      </c>
      <c r="K254">
        <f t="shared" si="32"/>
        <v>12.741190000000001</v>
      </c>
    </row>
    <row r="255" spans="2:11" x14ac:dyDescent="0.3">
      <c r="B255" s="25"/>
      <c r="C255" s="27">
        <v>44780.548083946756</v>
      </c>
      <c r="D255" s="24">
        <v>44780.548083946756</v>
      </c>
      <c r="E255" s="25">
        <v>44780.548083946756</v>
      </c>
      <c r="F255">
        <v>59.599998474121094</v>
      </c>
      <c r="G255">
        <v>11.448829650878906</v>
      </c>
      <c r="H255">
        <f t="shared" si="29"/>
        <v>11.49381</v>
      </c>
      <c r="I255">
        <f t="shared" si="30"/>
        <v>11.414190000000001</v>
      </c>
      <c r="J255">
        <f t="shared" si="31"/>
        <v>12.82081</v>
      </c>
      <c r="K255">
        <f t="shared" si="32"/>
        <v>12.741190000000001</v>
      </c>
    </row>
    <row r="256" spans="2:11" x14ac:dyDescent="0.3">
      <c r="B256" s="25"/>
      <c r="C256" s="27">
        <v>44780.548092743054</v>
      </c>
      <c r="D256" s="24">
        <v>44780.548092743054</v>
      </c>
      <c r="E256" s="25">
        <v>44780.548092743054</v>
      </c>
      <c r="F256">
        <v>59.400001525878906</v>
      </c>
      <c r="G256">
        <v>11.447420120239258</v>
      </c>
      <c r="H256">
        <f t="shared" si="29"/>
        <v>11.49381</v>
      </c>
      <c r="I256">
        <f t="shared" si="30"/>
        <v>11.414190000000001</v>
      </c>
      <c r="J256">
        <f t="shared" si="31"/>
        <v>12.82081</v>
      </c>
      <c r="K256">
        <f t="shared" si="32"/>
        <v>12.741190000000001</v>
      </c>
    </row>
    <row r="257" spans="1:11" x14ac:dyDescent="0.3">
      <c r="C257" s="27">
        <v>44780.548095532409</v>
      </c>
      <c r="D257" s="24">
        <v>44780.548095532409</v>
      </c>
      <c r="E257" s="25">
        <v>44780.548095532409</v>
      </c>
      <c r="F257">
        <v>59.400001525878906</v>
      </c>
      <c r="G257">
        <v>11.447420120239258</v>
      </c>
      <c r="H257">
        <f t="shared" si="29"/>
        <v>11.49381</v>
      </c>
      <c r="I257">
        <f t="shared" si="30"/>
        <v>11.414190000000001</v>
      </c>
      <c r="J257">
        <f t="shared" si="31"/>
        <v>12.82081</v>
      </c>
      <c r="K257">
        <f t="shared" si="32"/>
        <v>12.741190000000001</v>
      </c>
    </row>
    <row r="258" spans="1:11" x14ac:dyDescent="0.3">
      <c r="C258" s="27">
        <v>44780.548105254631</v>
      </c>
      <c r="D258" s="24">
        <v>44780.548105254631</v>
      </c>
      <c r="E258" s="25">
        <v>44780.548105254631</v>
      </c>
      <c r="F258">
        <v>59.400001525878906</v>
      </c>
      <c r="G258">
        <v>11.447420120239258</v>
      </c>
      <c r="H258">
        <f t="shared" si="29"/>
        <v>11.49381</v>
      </c>
      <c r="I258">
        <f t="shared" si="30"/>
        <v>11.414190000000001</v>
      </c>
      <c r="J258">
        <f t="shared" si="31"/>
        <v>12.82081</v>
      </c>
      <c r="K258">
        <f t="shared" si="32"/>
        <v>12.741190000000001</v>
      </c>
    </row>
    <row r="259" spans="1:11" x14ac:dyDescent="0.3">
      <c r="C259" s="27">
        <v>44780.548107141207</v>
      </c>
      <c r="D259" s="24">
        <v>44780.548107141207</v>
      </c>
      <c r="E259" s="25">
        <v>44780.548107141207</v>
      </c>
      <c r="F259">
        <v>59.400001525878906</v>
      </c>
      <c r="G259">
        <v>11.447420120239258</v>
      </c>
      <c r="H259">
        <f t="shared" si="29"/>
        <v>11.49381</v>
      </c>
      <c r="I259">
        <f t="shared" si="30"/>
        <v>11.414190000000001</v>
      </c>
      <c r="J259">
        <f t="shared" si="31"/>
        <v>12.82081</v>
      </c>
      <c r="K259">
        <f t="shared" si="32"/>
        <v>12.741190000000001</v>
      </c>
    </row>
    <row r="260" spans="1:11" x14ac:dyDescent="0.3">
      <c r="A260" t="s">
        <v>55</v>
      </c>
      <c r="B260" s="25">
        <f>+C260-C256</f>
        <v>2.4120374291669577E-5</v>
      </c>
      <c r="C260" s="37">
        <v>44780.548116863429</v>
      </c>
      <c r="D260" s="38">
        <v>44780.548116863429</v>
      </c>
      <c r="E260" s="30">
        <v>44780.548116863429</v>
      </c>
      <c r="F260" s="31">
        <v>59.400001525878906</v>
      </c>
      <c r="G260" s="31">
        <v>11.673580169677734</v>
      </c>
      <c r="H260" s="31">
        <f t="shared" si="29"/>
        <v>11.49381</v>
      </c>
      <c r="I260" s="31">
        <f t="shared" si="30"/>
        <v>11.414190000000001</v>
      </c>
      <c r="J260" s="31">
        <f t="shared" si="31"/>
        <v>12.82081</v>
      </c>
      <c r="K260" s="31">
        <f t="shared" si="32"/>
        <v>12.741190000000001</v>
      </c>
    </row>
    <row r="261" spans="1:11" x14ac:dyDescent="0.3">
      <c r="C261" s="44">
        <v>44780.548118738428</v>
      </c>
      <c r="D261" s="45">
        <v>44780.548118738428</v>
      </c>
      <c r="E261" s="35">
        <v>44780.548118738428</v>
      </c>
      <c r="F261" s="36">
        <v>59.400001525878906</v>
      </c>
      <c r="G261" s="36">
        <v>11.673580169677734</v>
      </c>
      <c r="H261">
        <f t="shared" si="29"/>
        <v>11.49381</v>
      </c>
      <c r="I261">
        <f t="shared" si="30"/>
        <v>11.414190000000001</v>
      </c>
      <c r="J261">
        <f t="shared" si="31"/>
        <v>12.82081</v>
      </c>
      <c r="K261">
        <f t="shared" si="32"/>
        <v>12.741190000000001</v>
      </c>
    </row>
    <row r="262" spans="1:11" x14ac:dyDescent="0.3">
      <c r="C262" s="27">
        <v>44780.548128483795</v>
      </c>
      <c r="D262" s="24">
        <v>44780.548128483795</v>
      </c>
      <c r="E262" s="25">
        <v>44780.548128483795</v>
      </c>
      <c r="F262">
        <v>59.400001525878906</v>
      </c>
      <c r="G262">
        <v>12.108220100402832</v>
      </c>
      <c r="H262">
        <f t="shared" si="29"/>
        <v>11.49381</v>
      </c>
      <c r="I262">
        <f t="shared" si="30"/>
        <v>11.414190000000001</v>
      </c>
      <c r="J262">
        <f t="shared" si="31"/>
        <v>12.82081</v>
      </c>
      <c r="K262">
        <f t="shared" si="32"/>
        <v>12.741190000000001</v>
      </c>
    </row>
    <row r="263" spans="1:11" x14ac:dyDescent="0.3">
      <c r="C263" s="27">
        <v>44780.548130347219</v>
      </c>
      <c r="D263" s="24">
        <v>44780.548130347219</v>
      </c>
      <c r="E263" s="25">
        <v>44780.548130347219</v>
      </c>
      <c r="F263">
        <v>59.400001525878906</v>
      </c>
      <c r="G263">
        <v>12.108220100402832</v>
      </c>
      <c r="H263">
        <f t="shared" si="29"/>
        <v>11.49381</v>
      </c>
      <c r="I263">
        <f t="shared" si="30"/>
        <v>11.414190000000001</v>
      </c>
      <c r="J263">
        <f t="shared" si="31"/>
        <v>12.82081</v>
      </c>
      <c r="K263">
        <f t="shared" si="32"/>
        <v>12.741190000000001</v>
      </c>
    </row>
    <row r="264" spans="1:11" x14ac:dyDescent="0.3">
      <c r="C264" s="27">
        <v>44780.548140092593</v>
      </c>
      <c r="D264" s="24">
        <v>44780.548140092593</v>
      </c>
      <c r="E264" s="25">
        <v>44780.548140092593</v>
      </c>
      <c r="F264">
        <v>59.400001525878906</v>
      </c>
      <c r="G264">
        <v>12.395779609680176</v>
      </c>
      <c r="H264">
        <f t="shared" si="29"/>
        <v>11.49381</v>
      </c>
      <c r="I264">
        <f t="shared" si="30"/>
        <v>11.414190000000001</v>
      </c>
      <c r="J264">
        <f t="shared" si="31"/>
        <v>12.82081</v>
      </c>
      <c r="K264">
        <f t="shared" si="32"/>
        <v>12.741190000000001</v>
      </c>
    </row>
    <row r="265" spans="1:11" x14ac:dyDescent="0.3">
      <c r="C265" s="27">
        <v>44780.548141956016</v>
      </c>
      <c r="D265" s="24">
        <v>44780.548141956016</v>
      </c>
      <c r="E265" s="25">
        <v>44780.548141956016</v>
      </c>
      <c r="F265">
        <v>59.400001525878906</v>
      </c>
      <c r="G265">
        <v>12.395779609680176</v>
      </c>
      <c r="H265">
        <f t="shared" si="29"/>
        <v>11.49381</v>
      </c>
      <c r="I265">
        <f t="shared" si="30"/>
        <v>11.414190000000001</v>
      </c>
      <c r="J265">
        <f t="shared" si="31"/>
        <v>12.82081</v>
      </c>
      <c r="K265">
        <f t="shared" si="32"/>
        <v>12.741190000000001</v>
      </c>
    </row>
    <row r="266" spans="1:11" x14ac:dyDescent="0.3">
      <c r="C266" s="27">
        <v>44780.548151712967</v>
      </c>
      <c r="D266" s="24">
        <v>44780.548151712967</v>
      </c>
      <c r="E266" s="25">
        <v>44780.548151712967</v>
      </c>
      <c r="F266">
        <v>59.400001525878906</v>
      </c>
      <c r="G266">
        <v>12.395779609680176</v>
      </c>
      <c r="H266">
        <f>11.454+(12.781-11.454)*0.03</f>
        <v>11.49381</v>
      </c>
      <c r="I266">
        <f>11.454-(12.781-11.454)*0.03</f>
        <v>11.414190000000001</v>
      </c>
      <c r="J266">
        <f>12.781+(12.781-11.454)*0.03</f>
        <v>12.82081</v>
      </c>
      <c r="K266">
        <f>12.781-(12.781-11.454)*0.03</f>
        <v>12.741190000000001</v>
      </c>
    </row>
    <row r="267" spans="1:11" x14ac:dyDescent="0.3">
      <c r="C267" s="27">
        <v>44780.548153553238</v>
      </c>
      <c r="D267" s="24">
        <v>44780.548153553238</v>
      </c>
      <c r="E267" s="25">
        <v>44780.548153553238</v>
      </c>
      <c r="F267">
        <v>59.400001525878906</v>
      </c>
      <c r="G267">
        <v>12.395779609680176</v>
      </c>
      <c r="H267">
        <f t="shared" si="29"/>
        <v>11.49381</v>
      </c>
      <c r="I267">
        <f t="shared" si="30"/>
        <v>11.414190000000001</v>
      </c>
      <c r="J267">
        <f t="shared" si="31"/>
        <v>12.82081</v>
      </c>
      <c r="K267">
        <f t="shared" si="32"/>
        <v>12.741190000000001</v>
      </c>
    </row>
    <row r="268" spans="1:11" x14ac:dyDescent="0.3">
      <c r="C268" s="27">
        <v>44780.548163333333</v>
      </c>
      <c r="D268" s="24">
        <v>44780.548163333333</v>
      </c>
      <c r="E268" s="25">
        <v>44780.548163333333</v>
      </c>
      <c r="F268">
        <v>59.400001525878906</v>
      </c>
      <c r="G268">
        <v>12.395779609680176</v>
      </c>
      <c r="H268">
        <f t="shared" si="29"/>
        <v>11.49381</v>
      </c>
      <c r="I268">
        <f t="shared" si="30"/>
        <v>11.414190000000001</v>
      </c>
      <c r="J268">
        <f t="shared" si="31"/>
        <v>12.82081</v>
      </c>
      <c r="K268">
        <f t="shared" si="32"/>
        <v>12.741190000000001</v>
      </c>
    </row>
    <row r="269" spans="1:11" x14ac:dyDescent="0.3">
      <c r="C269" s="27">
        <v>44780.548165162036</v>
      </c>
      <c r="D269" s="24">
        <v>44780.548165162036</v>
      </c>
      <c r="E269" s="25">
        <v>44780.548165162036</v>
      </c>
      <c r="F269">
        <v>59.400001525878906</v>
      </c>
      <c r="G269">
        <v>12.395779609680176</v>
      </c>
      <c r="H269">
        <f t="shared" si="29"/>
        <v>11.49381</v>
      </c>
      <c r="I269">
        <f t="shared" si="30"/>
        <v>11.414190000000001</v>
      </c>
      <c r="J269">
        <f t="shared" si="31"/>
        <v>12.82081</v>
      </c>
      <c r="K269">
        <f t="shared" si="32"/>
        <v>12.741190000000001</v>
      </c>
    </row>
    <row r="270" spans="1:11" x14ac:dyDescent="0.3">
      <c r="C270" s="27">
        <v>44780.548174942131</v>
      </c>
      <c r="D270" s="24">
        <v>44780.548174942131</v>
      </c>
      <c r="E270" s="25">
        <v>44780.548174942131</v>
      </c>
      <c r="F270">
        <v>59.400001525878906</v>
      </c>
      <c r="G270">
        <v>12.846429824829102</v>
      </c>
      <c r="H270">
        <f t="shared" si="29"/>
        <v>11.49381</v>
      </c>
      <c r="I270">
        <f t="shared" si="30"/>
        <v>11.414190000000001</v>
      </c>
      <c r="J270">
        <f t="shared" si="31"/>
        <v>12.82081</v>
      </c>
      <c r="K270">
        <f t="shared" si="32"/>
        <v>12.741190000000001</v>
      </c>
    </row>
    <row r="271" spans="1:11" x14ac:dyDescent="0.3">
      <c r="C271" s="27">
        <v>44780.548176759257</v>
      </c>
      <c r="D271" s="24">
        <v>44780.548176759257</v>
      </c>
      <c r="E271" s="25">
        <v>44780.548176759257</v>
      </c>
      <c r="F271">
        <v>59.400001525878906</v>
      </c>
      <c r="G271">
        <v>12.846429824829102</v>
      </c>
      <c r="H271">
        <f t="shared" si="29"/>
        <v>11.49381</v>
      </c>
      <c r="I271">
        <f t="shared" si="30"/>
        <v>11.414190000000001</v>
      </c>
      <c r="J271">
        <f t="shared" si="31"/>
        <v>12.82081</v>
      </c>
      <c r="K271">
        <f t="shared" si="32"/>
        <v>12.741190000000001</v>
      </c>
    </row>
    <row r="272" spans="1:11" x14ac:dyDescent="0.3">
      <c r="C272" s="27">
        <v>44780.548186562497</v>
      </c>
      <c r="D272">
        <v>44780.548186562497</v>
      </c>
      <c r="E272" s="25">
        <v>44780.548186562497</v>
      </c>
      <c r="F272">
        <v>59.400001525878906</v>
      </c>
      <c r="G272">
        <v>12.825360298156738</v>
      </c>
      <c r="H272">
        <f t="shared" si="29"/>
        <v>11.49381</v>
      </c>
      <c r="I272">
        <f t="shared" si="30"/>
        <v>11.414190000000001</v>
      </c>
      <c r="J272">
        <f t="shared" si="31"/>
        <v>12.82081</v>
      </c>
      <c r="K272">
        <f t="shared" si="32"/>
        <v>12.741190000000001</v>
      </c>
    </row>
    <row r="273" spans="1:11" x14ac:dyDescent="0.3">
      <c r="C273" s="25">
        <v>44780.548188368055</v>
      </c>
      <c r="D273" s="25">
        <v>44780.548188368055</v>
      </c>
      <c r="E273" s="25">
        <v>44780.548188368055</v>
      </c>
      <c r="F273">
        <v>59.400001525878906</v>
      </c>
      <c r="G273">
        <v>12.825360298156738</v>
      </c>
      <c r="H273">
        <f t="shared" si="29"/>
        <v>11.49381</v>
      </c>
      <c r="I273">
        <f t="shared" si="30"/>
        <v>11.414190000000001</v>
      </c>
      <c r="J273">
        <f t="shared" si="31"/>
        <v>12.82081</v>
      </c>
      <c r="K273">
        <f t="shared" si="32"/>
        <v>12.741190000000001</v>
      </c>
    </row>
    <row r="274" spans="1:11" x14ac:dyDescent="0.3">
      <c r="C274" s="25">
        <v>44780.548198171295</v>
      </c>
      <c r="D274" s="25">
        <v>44780.548198171295</v>
      </c>
      <c r="E274" s="25">
        <v>44780.548198171295</v>
      </c>
      <c r="F274">
        <v>59.400001525878906</v>
      </c>
      <c r="G274">
        <v>12.825360298156738</v>
      </c>
      <c r="H274">
        <f t="shared" si="29"/>
        <v>11.49381</v>
      </c>
      <c r="I274">
        <f t="shared" si="30"/>
        <v>11.414190000000001</v>
      </c>
      <c r="J274">
        <f t="shared" si="31"/>
        <v>12.82081</v>
      </c>
      <c r="K274">
        <f t="shared" si="32"/>
        <v>12.741190000000001</v>
      </c>
    </row>
    <row r="275" spans="1:11" x14ac:dyDescent="0.3">
      <c r="C275" s="25">
        <v>44780.548199976853</v>
      </c>
      <c r="D275" s="25">
        <v>44780.548199976853</v>
      </c>
      <c r="E275" s="25">
        <v>44780.548199976853</v>
      </c>
      <c r="F275">
        <v>59.400001525878906</v>
      </c>
      <c r="G275">
        <v>12.825360298156738</v>
      </c>
      <c r="H275">
        <f t="shared" si="29"/>
        <v>11.49381</v>
      </c>
      <c r="I275">
        <f t="shared" si="30"/>
        <v>11.414190000000001</v>
      </c>
      <c r="J275">
        <f t="shared" si="31"/>
        <v>12.82081</v>
      </c>
      <c r="K275">
        <f t="shared" si="32"/>
        <v>12.741190000000001</v>
      </c>
    </row>
    <row r="276" spans="1:11" x14ac:dyDescent="0.3">
      <c r="A276" t="s">
        <v>56</v>
      </c>
      <c r="B276" s="25">
        <f>+C276-C256</f>
        <v>1.1704861390171573E-4</v>
      </c>
      <c r="C276" s="32">
        <v>44780.548209791668</v>
      </c>
      <c r="D276" s="32">
        <v>44780.548209791668</v>
      </c>
      <c r="E276" s="32">
        <v>44780.548209791668</v>
      </c>
      <c r="F276" s="33">
        <v>59.400001525878906</v>
      </c>
      <c r="G276" s="33">
        <v>12.803030014038086</v>
      </c>
      <c r="H276" s="33">
        <f t="shared" si="29"/>
        <v>11.49381</v>
      </c>
      <c r="I276" s="33">
        <f t="shared" si="30"/>
        <v>11.414190000000001</v>
      </c>
      <c r="J276" s="33">
        <f t="shared" si="31"/>
        <v>12.82081</v>
      </c>
      <c r="K276" s="33">
        <f t="shared" si="32"/>
        <v>12.741190000000001</v>
      </c>
    </row>
    <row r="277" spans="1:11" x14ac:dyDescent="0.3">
      <c r="C277" s="25">
        <v>44780.548211574074</v>
      </c>
      <c r="D277" s="25">
        <v>44780.548211574074</v>
      </c>
      <c r="E277" s="25">
        <v>44780.548211574074</v>
      </c>
      <c r="F277">
        <v>59.400001525878906</v>
      </c>
      <c r="G277">
        <v>12.803030014038086</v>
      </c>
      <c r="H277">
        <f t="shared" si="29"/>
        <v>11.49381</v>
      </c>
      <c r="I277">
        <f t="shared" si="30"/>
        <v>11.414190000000001</v>
      </c>
      <c r="J277">
        <f t="shared" si="31"/>
        <v>12.82081</v>
      </c>
      <c r="K277">
        <f t="shared" si="32"/>
        <v>12.741190000000001</v>
      </c>
    </row>
    <row r="278" spans="1:11" ht="16.2" customHeight="1" x14ac:dyDescent="0.3">
      <c r="C278" s="25">
        <v>44780.548221400466</v>
      </c>
      <c r="D278" s="25">
        <v>44780.548221400466</v>
      </c>
      <c r="E278" s="25">
        <v>44780.548221400466</v>
      </c>
      <c r="F278">
        <v>59.400001525878906</v>
      </c>
      <c r="G278">
        <v>12.797760009765625</v>
      </c>
      <c r="H278">
        <f t="shared" si="29"/>
        <v>11.49381</v>
      </c>
      <c r="I278">
        <f t="shared" si="30"/>
        <v>11.414190000000001</v>
      </c>
      <c r="J278">
        <f t="shared" si="31"/>
        <v>12.82081</v>
      </c>
      <c r="K278">
        <f t="shared" si="32"/>
        <v>12.741190000000001</v>
      </c>
    </row>
    <row r="279" spans="1:11" ht="16.2" customHeight="1" x14ac:dyDescent="0.3">
      <c r="C279" s="25">
        <v>44780.548223182872</v>
      </c>
      <c r="D279" s="25">
        <v>44780.548223182872</v>
      </c>
      <c r="E279" s="25">
        <v>44780.548223182872</v>
      </c>
      <c r="F279">
        <v>59.400001525878906</v>
      </c>
      <c r="G279">
        <v>12.797760009765625</v>
      </c>
      <c r="H279">
        <f t="shared" si="29"/>
        <v>11.49381</v>
      </c>
      <c r="I279">
        <f t="shared" si="30"/>
        <v>11.414190000000001</v>
      </c>
      <c r="J279">
        <f t="shared" si="31"/>
        <v>12.82081</v>
      </c>
      <c r="K279">
        <f t="shared" si="32"/>
        <v>12.741190000000001</v>
      </c>
    </row>
    <row r="280" spans="1:11" ht="16.2" customHeight="1" x14ac:dyDescent="0.3">
      <c r="C280" s="25">
        <v>44780.548233020832</v>
      </c>
      <c r="D280" s="25">
        <v>44780.548233020832</v>
      </c>
      <c r="E280" s="25">
        <v>44780.548233020832</v>
      </c>
      <c r="F280">
        <v>59.400001525878906</v>
      </c>
      <c r="G280">
        <v>12.796779632568359</v>
      </c>
      <c r="H280">
        <f t="shared" si="29"/>
        <v>11.49381</v>
      </c>
      <c r="I280">
        <f t="shared" si="30"/>
        <v>11.414190000000001</v>
      </c>
      <c r="J280">
        <f t="shared" si="31"/>
        <v>12.82081</v>
      </c>
      <c r="K280">
        <f t="shared" si="32"/>
        <v>12.741190000000001</v>
      </c>
    </row>
    <row r="281" spans="1:11" ht="16.2" customHeight="1" x14ac:dyDescent="0.3"/>
    <row r="282" spans="1:11" ht="16.2" customHeight="1" x14ac:dyDescent="0.3"/>
    <row r="283" spans="1:11" ht="16.2" customHeight="1" x14ac:dyDescent="0.3"/>
    <row r="284" spans="1:11" ht="16.2" customHeight="1" x14ac:dyDescent="0.3"/>
    <row r="285" spans="1:11" ht="21.6" customHeight="1" x14ac:dyDescent="0.3">
      <c r="D285" t="s">
        <v>44</v>
      </c>
    </row>
    <row r="286" spans="1:11" x14ac:dyDescent="0.3">
      <c r="D286" t="s">
        <v>62</v>
      </c>
    </row>
    <row r="287" spans="1:11" x14ac:dyDescent="0.3">
      <c r="C287" s="26" t="s">
        <v>41</v>
      </c>
      <c r="D287" s="20" t="s">
        <v>42</v>
      </c>
      <c r="E287" s="20" t="s">
        <v>38</v>
      </c>
      <c r="F287" s="20" t="s">
        <v>39</v>
      </c>
      <c r="G287" s="20" t="s">
        <v>40</v>
      </c>
      <c r="H287" s="51" t="s">
        <v>52</v>
      </c>
      <c r="I287" s="51"/>
      <c r="J287" s="20" t="s">
        <v>51</v>
      </c>
    </row>
    <row r="288" spans="1:11" x14ac:dyDescent="0.3">
      <c r="C288" s="25">
        <v>44780.548653854166</v>
      </c>
      <c r="D288" s="25">
        <v>44780.548653854166</v>
      </c>
      <c r="E288" s="25">
        <v>44780.548653854166</v>
      </c>
      <c r="F288">
        <v>59.400001525878906</v>
      </c>
      <c r="G288">
        <v>12.79481029510498</v>
      </c>
      <c r="H288">
        <f>12.781+(14.107-12.781)*0.03</f>
        <v>12.820780000000001</v>
      </c>
      <c r="I288">
        <f>12.781-(14.107-12.781)*0.03</f>
        <v>12.74122</v>
      </c>
      <c r="J288">
        <f>14.107+(14.107-12.781)*0.03</f>
        <v>14.14678</v>
      </c>
      <c r="K288">
        <f>14.107-(14.107-12.781)*0.03</f>
        <v>14.067219999999999</v>
      </c>
    </row>
    <row r="289" spans="1:11" x14ac:dyDescent="0.3">
      <c r="C289" s="25">
        <v>44780.548656296298</v>
      </c>
      <c r="D289" s="25">
        <v>44780.548656296298</v>
      </c>
      <c r="E289" s="25">
        <v>44780.548656296298</v>
      </c>
      <c r="F289">
        <v>59.400001525878906</v>
      </c>
      <c r="G289">
        <v>12.79481029510498</v>
      </c>
      <c r="H289">
        <f t="shared" ref="H289:H309" si="33">12.781+(14.107-12.781)*0.03</f>
        <v>12.820780000000001</v>
      </c>
      <c r="I289">
        <f t="shared" ref="I289:I309" si="34">12.781-(14.107-12.781)*0.03</f>
        <v>12.74122</v>
      </c>
      <c r="J289">
        <f t="shared" ref="J289:J309" si="35">14.107+(14.107-12.781)*0.03</f>
        <v>14.14678</v>
      </c>
      <c r="K289">
        <f t="shared" ref="K289:K309" si="36">14.107-(14.107-12.781)*0.03</f>
        <v>14.067219999999999</v>
      </c>
    </row>
    <row r="290" spans="1:11" x14ac:dyDescent="0.3">
      <c r="C290" s="25">
        <v>44780.548665462964</v>
      </c>
      <c r="D290" s="25">
        <v>44780.548665462964</v>
      </c>
      <c r="E290" s="25">
        <v>44780.548665462964</v>
      </c>
      <c r="F290">
        <v>59.200000762939453</v>
      </c>
      <c r="G290">
        <v>12.773900032043457</v>
      </c>
      <c r="H290">
        <f t="shared" si="33"/>
        <v>12.820780000000001</v>
      </c>
      <c r="I290">
        <f t="shared" si="34"/>
        <v>12.74122</v>
      </c>
      <c r="J290">
        <f t="shared" si="35"/>
        <v>14.14678</v>
      </c>
      <c r="K290">
        <f t="shared" si="36"/>
        <v>14.067219999999999</v>
      </c>
    </row>
    <row r="291" spans="1:11" x14ac:dyDescent="0.3">
      <c r="B291" s="25"/>
      <c r="C291" s="25">
        <v>44780.548671724537</v>
      </c>
      <c r="D291" s="25">
        <v>44780.548671724537</v>
      </c>
      <c r="E291" s="25">
        <v>44780.548671724537</v>
      </c>
      <c r="F291">
        <v>59.200000762939453</v>
      </c>
      <c r="G291">
        <v>12.773900032043457</v>
      </c>
      <c r="H291">
        <f t="shared" si="33"/>
        <v>12.820780000000001</v>
      </c>
      <c r="I291">
        <f t="shared" si="34"/>
        <v>12.74122</v>
      </c>
      <c r="J291">
        <f t="shared" si="35"/>
        <v>14.14678</v>
      </c>
      <c r="K291">
        <f t="shared" si="36"/>
        <v>14.067219999999999</v>
      </c>
    </row>
    <row r="292" spans="1:11" x14ac:dyDescent="0.3">
      <c r="A292" t="s">
        <v>55</v>
      </c>
      <c r="B292" s="25">
        <f>+C292-C290</f>
        <v>1.1620366421993822E-5</v>
      </c>
      <c r="C292" s="30">
        <v>44780.54867708333</v>
      </c>
      <c r="D292" s="30">
        <v>44780.54867708333</v>
      </c>
      <c r="E292" s="30">
        <v>44780.54867708333</v>
      </c>
      <c r="F292" s="31">
        <v>59.200000762939453</v>
      </c>
      <c r="G292" s="31">
        <v>13.030269622802734</v>
      </c>
      <c r="H292" s="31">
        <f t="shared" si="33"/>
        <v>12.820780000000001</v>
      </c>
      <c r="I292" s="31">
        <f t="shared" si="34"/>
        <v>12.74122</v>
      </c>
      <c r="J292" s="31">
        <f t="shared" si="35"/>
        <v>14.14678</v>
      </c>
      <c r="K292" s="31">
        <f t="shared" si="36"/>
        <v>14.067219999999999</v>
      </c>
    </row>
    <row r="293" spans="1:11" x14ac:dyDescent="0.3">
      <c r="B293" s="25"/>
      <c r="C293" s="25">
        <v>44780.548686273149</v>
      </c>
      <c r="D293" s="25">
        <v>44780.548686273149</v>
      </c>
      <c r="E293" s="25">
        <v>44780.548686273149</v>
      </c>
      <c r="F293">
        <v>59.200000762939453</v>
      </c>
      <c r="G293">
        <v>13.030269622802734</v>
      </c>
      <c r="H293">
        <f t="shared" si="33"/>
        <v>12.820780000000001</v>
      </c>
      <c r="I293">
        <f t="shared" si="34"/>
        <v>12.74122</v>
      </c>
      <c r="J293">
        <f t="shared" si="35"/>
        <v>14.14678</v>
      </c>
      <c r="K293">
        <f t="shared" si="36"/>
        <v>14.067219999999999</v>
      </c>
    </row>
    <row r="294" spans="1:11" x14ac:dyDescent="0.3">
      <c r="B294" s="25"/>
      <c r="C294" s="25">
        <v>44780.548688703704</v>
      </c>
      <c r="D294" s="25">
        <v>44780.548688703704</v>
      </c>
      <c r="E294" s="25">
        <v>44780.548688703704</v>
      </c>
      <c r="F294">
        <v>59.200000762939453</v>
      </c>
      <c r="G294">
        <v>13.030269622802734</v>
      </c>
      <c r="H294">
        <f t="shared" si="33"/>
        <v>12.820780000000001</v>
      </c>
      <c r="I294">
        <f t="shared" si="34"/>
        <v>12.74122</v>
      </c>
      <c r="J294">
        <f t="shared" si="35"/>
        <v>14.14678</v>
      </c>
      <c r="K294">
        <f t="shared" si="36"/>
        <v>14.067219999999999</v>
      </c>
    </row>
    <row r="295" spans="1:11" x14ac:dyDescent="0.3">
      <c r="C295" s="25">
        <v>44780.548697881946</v>
      </c>
      <c r="D295" s="25">
        <v>44780.548697881946</v>
      </c>
      <c r="E295" s="25">
        <v>44780.548697881946</v>
      </c>
      <c r="F295">
        <v>59.200000762939453</v>
      </c>
      <c r="G295">
        <v>13.030269622802734</v>
      </c>
      <c r="H295">
        <f t="shared" si="33"/>
        <v>12.820780000000001</v>
      </c>
      <c r="I295">
        <f t="shared" si="34"/>
        <v>12.74122</v>
      </c>
      <c r="J295">
        <f t="shared" si="35"/>
        <v>14.14678</v>
      </c>
      <c r="K295">
        <f t="shared" si="36"/>
        <v>14.067219999999999</v>
      </c>
    </row>
    <row r="296" spans="1:11" x14ac:dyDescent="0.3">
      <c r="C296" s="35">
        <v>44780.548704479166</v>
      </c>
      <c r="D296" s="35">
        <v>44780.548704479166</v>
      </c>
      <c r="E296" s="35">
        <v>44780.548704479166</v>
      </c>
      <c r="F296" s="36">
        <v>59.200000762939453</v>
      </c>
      <c r="G296" s="36">
        <v>13.612910270690918</v>
      </c>
      <c r="H296">
        <f t="shared" si="33"/>
        <v>12.820780000000001</v>
      </c>
      <c r="I296">
        <f t="shared" si="34"/>
        <v>12.74122</v>
      </c>
      <c r="J296">
        <f t="shared" si="35"/>
        <v>14.14678</v>
      </c>
      <c r="K296">
        <f t="shared" si="36"/>
        <v>14.067219999999999</v>
      </c>
    </row>
    <row r="297" spans="1:11" x14ac:dyDescent="0.3">
      <c r="B297" s="25"/>
      <c r="C297" s="35">
        <v>44780.548709479168</v>
      </c>
      <c r="D297" s="35">
        <v>44780.548709479168</v>
      </c>
      <c r="E297" s="35">
        <v>44780.548709479168</v>
      </c>
      <c r="F297" s="36">
        <v>59.200000762939453</v>
      </c>
      <c r="G297" s="36">
        <v>13.612910270690918</v>
      </c>
      <c r="H297">
        <f t="shared" si="33"/>
        <v>12.820780000000001</v>
      </c>
      <c r="I297">
        <f t="shared" si="34"/>
        <v>12.74122</v>
      </c>
      <c r="J297">
        <f t="shared" si="35"/>
        <v>14.14678</v>
      </c>
      <c r="K297">
        <f t="shared" si="36"/>
        <v>14.067219999999999</v>
      </c>
    </row>
    <row r="298" spans="1:11" x14ac:dyDescent="0.3">
      <c r="B298" s="25"/>
      <c r="C298" s="35">
        <v>44780.548716122685</v>
      </c>
      <c r="D298" s="35">
        <v>44780.548716122685</v>
      </c>
      <c r="E298" s="35">
        <v>44780.548716122685</v>
      </c>
      <c r="F298" s="36">
        <v>59.200000762939453</v>
      </c>
      <c r="G298" s="36">
        <v>13.959620475769043</v>
      </c>
      <c r="H298">
        <f t="shared" si="33"/>
        <v>12.820780000000001</v>
      </c>
      <c r="I298">
        <f t="shared" si="34"/>
        <v>12.74122</v>
      </c>
      <c r="J298">
        <f t="shared" si="35"/>
        <v>14.14678</v>
      </c>
      <c r="K298">
        <f t="shared" si="36"/>
        <v>14.067219999999999</v>
      </c>
    </row>
    <row r="299" spans="1:11" x14ac:dyDescent="0.3">
      <c r="C299" s="35">
        <v>44780.548722557869</v>
      </c>
      <c r="D299" s="35">
        <v>44780.548722557869</v>
      </c>
      <c r="E299" s="35">
        <v>44780.548722557869</v>
      </c>
      <c r="F299" s="36">
        <v>59.200000762939453</v>
      </c>
      <c r="G299" s="36">
        <v>13.959620475769043</v>
      </c>
      <c r="H299">
        <f t="shared" si="33"/>
        <v>12.820780000000001</v>
      </c>
      <c r="I299">
        <f t="shared" si="34"/>
        <v>12.74122</v>
      </c>
      <c r="J299">
        <f t="shared" si="35"/>
        <v>14.14678</v>
      </c>
      <c r="K299">
        <f t="shared" si="36"/>
        <v>14.067219999999999</v>
      </c>
    </row>
    <row r="300" spans="1:11" x14ac:dyDescent="0.3">
      <c r="C300" s="25">
        <v>44780.548727743058</v>
      </c>
      <c r="D300" s="25">
        <v>44780.548727743058</v>
      </c>
      <c r="E300" s="25">
        <v>44780.548727743058</v>
      </c>
      <c r="F300">
        <v>59.200000762939453</v>
      </c>
      <c r="G300">
        <v>14.125260353088379</v>
      </c>
      <c r="H300">
        <f t="shared" si="33"/>
        <v>12.820780000000001</v>
      </c>
      <c r="I300">
        <f t="shared" si="34"/>
        <v>12.74122</v>
      </c>
      <c r="J300">
        <f t="shared" si="35"/>
        <v>14.14678</v>
      </c>
      <c r="K300">
        <f t="shared" si="36"/>
        <v>14.067219999999999</v>
      </c>
    </row>
    <row r="301" spans="1:11" x14ac:dyDescent="0.3">
      <c r="C301" s="25">
        <v>44780.548737488425</v>
      </c>
      <c r="D301" s="25">
        <v>44780.548737488425</v>
      </c>
      <c r="E301" s="25">
        <v>44780.548737488425</v>
      </c>
      <c r="F301">
        <v>59.200000762939453</v>
      </c>
      <c r="G301">
        <v>14.125260353088379</v>
      </c>
      <c r="H301">
        <f>12.781+(14.107-12.781)*0.03</f>
        <v>12.820780000000001</v>
      </c>
      <c r="I301">
        <f>12.781-(14.107-12.781)*0.03</f>
        <v>12.74122</v>
      </c>
      <c r="J301">
        <f>14.107+(14.107-12.781)*0.03</f>
        <v>14.14678</v>
      </c>
      <c r="K301">
        <f>14.107-(14.107-12.781)*0.03</f>
        <v>14.067219999999999</v>
      </c>
    </row>
    <row r="302" spans="1:11" x14ac:dyDescent="0.3">
      <c r="C302" s="25">
        <v>44780.548739351849</v>
      </c>
      <c r="D302" s="25">
        <v>44780.548739351849</v>
      </c>
      <c r="E302" s="25">
        <v>44780.548739351849</v>
      </c>
      <c r="F302">
        <v>59.200000762939453</v>
      </c>
      <c r="G302">
        <v>14.171710014343262</v>
      </c>
      <c r="H302">
        <f t="shared" si="33"/>
        <v>12.820780000000001</v>
      </c>
      <c r="I302">
        <f t="shared" si="34"/>
        <v>12.74122</v>
      </c>
      <c r="J302">
        <f t="shared" si="35"/>
        <v>14.14678</v>
      </c>
      <c r="K302">
        <f t="shared" si="36"/>
        <v>14.067219999999999</v>
      </c>
    </row>
    <row r="303" spans="1:11" x14ac:dyDescent="0.3">
      <c r="C303" s="25">
        <v>44780.548749108799</v>
      </c>
      <c r="D303" s="25">
        <v>44780.548749108799</v>
      </c>
      <c r="E303" s="25">
        <v>44780.548749108799</v>
      </c>
      <c r="F303">
        <v>59.200000762939453</v>
      </c>
      <c r="G303">
        <v>14.171710014343262</v>
      </c>
      <c r="H303">
        <f t="shared" si="33"/>
        <v>12.820780000000001</v>
      </c>
      <c r="I303">
        <f t="shared" si="34"/>
        <v>12.74122</v>
      </c>
      <c r="J303">
        <f t="shared" si="35"/>
        <v>14.14678</v>
      </c>
      <c r="K303">
        <f t="shared" si="36"/>
        <v>14.067219999999999</v>
      </c>
    </row>
    <row r="304" spans="1:11" x14ac:dyDescent="0.3">
      <c r="C304" s="25">
        <v>44780.548750972222</v>
      </c>
      <c r="D304" s="25">
        <v>44780.548750972222</v>
      </c>
      <c r="E304" s="25">
        <v>44780.548750972222</v>
      </c>
      <c r="F304">
        <v>59.200000762939453</v>
      </c>
      <c r="G304">
        <v>14.171710014343262</v>
      </c>
      <c r="H304">
        <f t="shared" si="33"/>
        <v>12.820780000000001</v>
      </c>
      <c r="I304">
        <f t="shared" si="34"/>
        <v>12.74122</v>
      </c>
      <c r="J304">
        <f t="shared" si="35"/>
        <v>14.14678</v>
      </c>
      <c r="K304">
        <f t="shared" si="36"/>
        <v>14.067219999999999</v>
      </c>
    </row>
    <row r="305" spans="1:11" x14ac:dyDescent="0.3">
      <c r="C305" s="25">
        <v>44780.548760694444</v>
      </c>
      <c r="D305" s="25">
        <v>44780.548760694444</v>
      </c>
      <c r="E305" s="25">
        <v>44780.548760694444</v>
      </c>
      <c r="F305">
        <v>59.200000762939453</v>
      </c>
      <c r="G305">
        <v>14.171710014343262</v>
      </c>
      <c r="H305">
        <f t="shared" si="33"/>
        <v>12.820780000000001</v>
      </c>
      <c r="I305">
        <f t="shared" si="34"/>
        <v>12.74122</v>
      </c>
      <c r="J305">
        <f t="shared" si="35"/>
        <v>14.14678</v>
      </c>
      <c r="K305">
        <f t="shared" si="36"/>
        <v>14.067219999999999</v>
      </c>
    </row>
    <row r="306" spans="1:11" x14ac:dyDescent="0.3">
      <c r="C306" s="25">
        <v>44780.54876258102</v>
      </c>
      <c r="D306" s="25">
        <v>44780.54876258102</v>
      </c>
      <c r="E306" s="25">
        <v>44780.54876258102</v>
      </c>
      <c r="F306">
        <v>59.200000762939453</v>
      </c>
      <c r="G306">
        <v>14.154769897460938</v>
      </c>
      <c r="H306">
        <f t="shared" si="33"/>
        <v>12.820780000000001</v>
      </c>
      <c r="I306">
        <f t="shared" si="34"/>
        <v>12.74122</v>
      </c>
      <c r="J306">
        <f t="shared" si="35"/>
        <v>14.14678</v>
      </c>
      <c r="K306">
        <f t="shared" si="36"/>
        <v>14.067219999999999</v>
      </c>
    </row>
    <row r="307" spans="1:11" x14ac:dyDescent="0.3">
      <c r="A307" t="s">
        <v>56</v>
      </c>
      <c r="B307" s="25">
        <f>+C307-C290</f>
        <v>1.0917823965428397E-4</v>
      </c>
      <c r="C307" s="32">
        <v>44780.548774641204</v>
      </c>
      <c r="D307" s="32">
        <v>44780.548774641204</v>
      </c>
      <c r="E307" s="32">
        <v>44780.548774641204</v>
      </c>
      <c r="F307" s="33">
        <v>59.200000762939453</v>
      </c>
      <c r="G307" s="33">
        <v>14.154769897460938</v>
      </c>
      <c r="H307" s="33">
        <f t="shared" si="33"/>
        <v>12.820780000000001</v>
      </c>
      <c r="I307" s="33">
        <f t="shared" si="34"/>
        <v>12.74122</v>
      </c>
      <c r="J307" s="33">
        <f t="shared" si="35"/>
        <v>14.14678</v>
      </c>
      <c r="K307" s="33">
        <f t="shared" si="36"/>
        <v>14.067219999999999</v>
      </c>
    </row>
    <row r="308" spans="1:11" x14ac:dyDescent="0.3">
      <c r="C308" s="25">
        <v>44780.548774687501</v>
      </c>
      <c r="D308" s="25">
        <v>44780.548774687501</v>
      </c>
      <c r="E308" s="25">
        <v>44780.548774687501</v>
      </c>
      <c r="F308">
        <v>59.200000762939453</v>
      </c>
      <c r="G308">
        <v>14.128970146179199</v>
      </c>
      <c r="H308">
        <f t="shared" si="33"/>
        <v>12.820780000000001</v>
      </c>
      <c r="I308">
        <f t="shared" si="34"/>
        <v>12.74122</v>
      </c>
      <c r="J308">
        <f t="shared" si="35"/>
        <v>14.14678</v>
      </c>
      <c r="K308">
        <f t="shared" si="36"/>
        <v>14.067219999999999</v>
      </c>
    </row>
    <row r="309" spans="1:11" x14ac:dyDescent="0.3">
      <c r="C309" s="25">
        <v>44780.548786226849</v>
      </c>
      <c r="D309" s="25">
        <v>44780.548786226849</v>
      </c>
      <c r="E309" s="25">
        <v>44780.548786226849</v>
      </c>
      <c r="F309">
        <v>59.200000762939453</v>
      </c>
      <c r="G309">
        <v>14.128970146179199</v>
      </c>
      <c r="H309">
        <f t="shared" si="33"/>
        <v>12.820780000000001</v>
      </c>
      <c r="I309">
        <f t="shared" si="34"/>
        <v>12.74122</v>
      </c>
      <c r="J309">
        <f t="shared" si="35"/>
        <v>14.14678</v>
      </c>
      <c r="K309">
        <f t="shared" si="36"/>
        <v>14.067219999999999</v>
      </c>
    </row>
    <row r="314" spans="1:11" x14ac:dyDescent="0.3">
      <c r="D314" t="s">
        <v>44</v>
      </c>
    </row>
    <row r="315" spans="1:11" x14ac:dyDescent="0.3">
      <c r="D315" t="s">
        <v>63</v>
      </c>
    </row>
    <row r="316" spans="1:11" x14ac:dyDescent="0.3">
      <c r="C316" s="26" t="s">
        <v>41</v>
      </c>
      <c r="D316" s="20" t="s">
        <v>42</v>
      </c>
      <c r="E316" s="20" t="s">
        <v>38</v>
      </c>
      <c r="F316" s="20" t="s">
        <v>39</v>
      </c>
      <c r="G316" s="20" t="s">
        <v>40</v>
      </c>
      <c r="H316" s="51" t="s">
        <v>52</v>
      </c>
      <c r="I316" s="51"/>
      <c r="J316" s="20" t="s">
        <v>51</v>
      </c>
    </row>
    <row r="317" spans="1:11" x14ac:dyDescent="0.3">
      <c r="C317" s="27">
        <v>44780.549465266202</v>
      </c>
      <c r="D317" s="27">
        <v>44780.549465266202</v>
      </c>
      <c r="E317" s="25">
        <v>44780.549465266202</v>
      </c>
      <c r="F317">
        <v>59.200000762939453</v>
      </c>
      <c r="G317">
        <v>14.117959976196289</v>
      </c>
      <c r="H317">
        <f>14.107+(15.434-14.107)*0.03</f>
        <v>14.146809999999999</v>
      </c>
      <c r="I317">
        <f>14.107-(15.434-14.107)*0.03</f>
        <v>14.06719</v>
      </c>
      <c r="J317">
        <f>15.434+(15.434-14.107)*0.03</f>
        <v>15.473809999999999</v>
      </c>
      <c r="K317">
        <f>15.434-(15.434-14.107)*0.03</f>
        <v>15.39419</v>
      </c>
    </row>
    <row r="318" spans="1:11" x14ac:dyDescent="0.3">
      <c r="C318" s="27">
        <v>44780.549465324075</v>
      </c>
      <c r="D318" s="27">
        <v>44780.549465324075</v>
      </c>
      <c r="E318" s="25">
        <v>44780.549465324075</v>
      </c>
      <c r="F318">
        <v>59.200000762939453</v>
      </c>
      <c r="G318">
        <v>14.099180221557617</v>
      </c>
      <c r="H318">
        <f t="shared" ref="H318:H347" si="37">14.107+(15.434-14.107)*0.03</f>
        <v>14.146809999999999</v>
      </c>
      <c r="I318">
        <f t="shared" ref="I318:I347" si="38">14.107-(15.434-14.107)*0.03</f>
        <v>14.06719</v>
      </c>
      <c r="J318">
        <f t="shared" ref="J318:J347" si="39">15.434+(15.434-14.107)*0.03</f>
        <v>15.473809999999999</v>
      </c>
      <c r="K318">
        <f t="shared" ref="K318:K347" si="40">15.434-(15.434-14.107)*0.03</f>
        <v>15.39419</v>
      </c>
    </row>
    <row r="319" spans="1:11" x14ac:dyDescent="0.3">
      <c r="C319" s="27">
        <v>44780.549476863423</v>
      </c>
      <c r="D319" s="27">
        <v>44780.549476863423</v>
      </c>
      <c r="E319" s="25">
        <v>44780.549476863423</v>
      </c>
      <c r="F319">
        <v>59.200000762939453</v>
      </c>
      <c r="G319">
        <v>14.099180221557617</v>
      </c>
      <c r="H319">
        <f t="shared" si="37"/>
        <v>14.146809999999999</v>
      </c>
      <c r="I319">
        <f t="shared" si="38"/>
        <v>14.06719</v>
      </c>
      <c r="J319">
        <f t="shared" si="39"/>
        <v>15.473809999999999</v>
      </c>
      <c r="K319">
        <f t="shared" si="40"/>
        <v>15.39419</v>
      </c>
    </row>
    <row r="320" spans="1:11" x14ac:dyDescent="0.3">
      <c r="B320" s="25"/>
      <c r="C320" s="44">
        <v>44780.549476921296</v>
      </c>
      <c r="D320" s="44">
        <v>44780.549476921296</v>
      </c>
      <c r="E320" s="35">
        <v>44780.549476921296</v>
      </c>
      <c r="F320" s="36">
        <v>59</v>
      </c>
      <c r="G320" s="36">
        <v>14.095020294189453</v>
      </c>
      <c r="H320" s="36">
        <f t="shared" si="37"/>
        <v>14.146809999999999</v>
      </c>
      <c r="I320">
        <f t="shared" si="38"/>
        <v>14.06719</v>
      </c>
      <c r="J320">
        <f t="shared" si="39"/>
        <v>15.473809999999999</v>
      </c>
      <c r="K320">
        <f t="shared" si="40"/>
        <v>15.39419</v>
      </c>
    </row>
    <row r="321" spans="1:11" x14ac:dyDescent="0.3">
      <c r="B321" s="25"/>
      <c r="C321" s="44">
        <v>44780.549488460645</v>
      </c>
      <c r="D321" s="44">
        <v>44780.549488460645</v>
      </c>
      <c r="E321" s="35">
        <v>44780.549488460645</v>
      </c>
      <c r="F321" s="36">
        <v>59</v>
      </c>
      <c r="G321" s="36">
        <v>14.095020294189453</v>
      </c>
      <c r="H321" s="36">
        <f t="shared" si="37"/>
        <v>14.146809999999999</v>
      </c>
      <c r="I321">
        <f t="shared" si="38"/>
        <v>14.06719</v>
      </c>
      <c r="J321">
        <f t="shared" si="39"/>
        <v>15.473809999999999</v>
      </c>
      <c r="K321">
        <f t="shared" si="40"/>
        <v>15.39419</v>
      </c>
    </row>
    <row r="322" spans="1:11" x14ac:dyDescent="0.3">
      <c r="B322" s="25"/>
      <c r="C322" s="27">
        <v>44780.549488530094</v>
      </c>
      <c r="D322" s="27">
        <v>44780.549488530094</v>
      </c>
      <c r="E322" s="25">
        <v>44780.549488530094</v>
      </c>
      <c r="F322">
        <v>59</v>
      </c>
      <c r="G322">
        <v>14.095020294189453</v>
      </c>
      <c r="H322">
        <f t="shared" si="37"/>
        <v>14.146809999999999</v>
      </c>
      <c r="I322">
        <f t="shared" si="38"/>
        <v>14.06719</v>
      </c>
      <c r="J322">
        <f t="shared" si="39"/>
        <v>15.473809999999999</v>
      </c>
      <c r="K322">
        <f t="shared" si="40"/>
        <v>15.39419</v>
      </c>
    </row>
    <row r="323" spans="1:11" x14ac:dyDescent="0.3">
      <c r="C323" s="27">
        <v>44780.549500069443</v>
      </c>
      <c r="D323" s="27">
        <v>44780.549500069443</v>
      </c>
      <c r="E323" s="25">
        <v>44780.549500069443</v>
      </c>
      <c r="F323">
        <v>59</v>
      </c>
      <c r="G323">
        <v>14.095020294189453</v>
      </c>
      <c r="H323">
        <f t="shared" si="37"/>
        <v>14.146809999999999</v>
      </c>
      <c r="I323">
        <f t="shared" si="38"/>
        <v>14.06719</v>
      </c>
      <c r="J323">
        <f t="shared" si="39"/>
        <v>15.473809999999999</v>
      </c>
      <c r="K323">
        <f t="shared" si="40"/>
        <v>15.39419</v>
      </c>
    </row>
    <row r="324" spans="1:11" x14ac:dyDescent="0.3">
      <c r="A324" t="s">
        <v>55</v>
      </c>
      <c r="B324" s="25">
        <f>+C324-C320</f>
        <v>2.321759529877454E-5</v>
      </c>
      <c r="C324" s="37">
        <v>44780.549500138892</v>
      </c>
      <c r="D324" s="37">
        <v>44780.549500138892</v>
      </c>
      <c r="E324" s="30">
        <v>44780.549500138892</v>
      </c>
      <c r="F324" s="31">
        <v>59</v>
      </c>
      <c r="G324" s="31">
        <v>14.680279731750488</v>
      </c>
      <c r="H324" s="31">
        <f t="shared" si="37"/>
        <v>14.146809999999999</v>
      </c>
      <c r="I324" s="31">
        <f t="shared" si="38"/>
        <v>14.06719</v>
      </c>
      <c r="J324" s="31">
        <f t="shared" si="39"/>
        <v>15.473809999999999</v>
      </c>
      <c r="K324" s="31">
        <f t="shared" si="40"/>
        <v>15.39419</v>
      </c>
    </row>
    <row r="325" spans="1:11" x14ac:dyDescent="0.3">
      <c r="B325" s="25"/>
      <c r="C325" s="27">
        <v>44780.549511666664</v>
      </c>
      <c r="D325" s="27">
        <v>44780.549511666664</v>
      </c>
      <c r="E325" s="25">
        <v>44780.549511666664</v>
      </c>
      <c r="F325">
        <v>59</v>
      </c>
      <c r="G325">
        <v>14.680279731750488</v>
      </c>
      <c r="H325">
        <f t="shared" si="37"/>
        <v>14.146809999999999</v>
      </c>
      <c r="I325">
        <f t="shared" si="38"/>
        <v>14.06719</v>
      </c>
      <c r="J325">
        <f t="shared" si="39"/>
        <v>15.473809999999999</v>
      </c>
      <c r="K325">
        <f t="shared" si="40"/>
        <v>15.39419</v>
      </c>
    </row>
    <row r="326" spans="1:11" x14ac:dyDescent="0.3">
      <c r="C326" s="27">
        <v>44780.549511736113</v>
      </c>
      <c r="D326" s="27">
        <v>44780.549511736113</v>
      </c>
      <c r="E326" s="25">
        <v>44780.549511736113</v>
      </c>
      <c r="F326">
        <v>59</v>
      </c>
      <c r="G326">
        <v>15.055780410766602</v>
      </c>
      <c r="H326">
        <f t="shared" si="37"/>
        <v>14.146809999999999</v>
      </c>
      <c r="I326">
        <f t="shared" si="38"/>
        <v>14.06719</v>
      </c>
      <c r="J326">
        <f t="shared" si="39"/>
        <v>15.473809999999999</v>
      </c>
      <c r="K326">
        <f t="shared" si="40"/>
        <v>15.39419</v>
      </c>
    </row>
    <row r="327" spans="1:11" x14ac:dyDescent="0.3">
      <c r="C327" s="27">
        <v>44780.549523287038</v>
      </c>
      <c r="D327" s="27">
        <v>44780.549523287038</v>
      </c>
      <c r="E327" s="25">
        <v>44780.549523287038</v>
      </c>
      <c r="F327">
        <v>59</v>
      </c>
      <c r="G327">
        <v>15.055780410766602</v>
      </c>
      <c r="H327">
        <f t="shared" si="37"/>
        <v>14.146809999999999</v>
      </c>
      <c r="I327">
        <f t="shared" si="38"/>
        <v>14.06719</v>
      </c>
      <c r="J327">
        <f t="shared" si="39"/>
        <v>15.473809999999999</v>
      </c>
      <c r="K327">
        <f t="shared" si="40"/>
        <v>15.39419</v>
      </c>
    </row>
    <row r="328" spans="1:11" x14ac:dyDescent="0.3">
      <c r="C328" s="27">
        <v>44780.54952335648</v>
      </c>
      <c r="D328" s="27">
        <v>44780.54952335648</v>
      </c>
      <c r="E328" s="25">
        <v>44780.54952335648</v>
      </c>
      <c r="F328">
        <v>59</v>
      </c>
      <c r="G328">
        <v>15.251150131225586</v>
      </c>
      <c r="H328">
        <f t="shared" si="37"/>
        <v>14.146809999999999</v>
      </c>
      <c r="I328">
        <f t="shared" si="38"/>
        <v>14.06719</v>
      </c>
      <c r="J328">
        <f t="shared" si="39"/>
        <v>15.473809999999999</v>
      </c>
      <c r="K328">
        <f t="shared" si="40"/>
        <v>15.39419</v>
      </c>
    </row>
    <row r="329" spans="1:11" x14ac:dyDescent="0.3">
      <c r="C329" s="27">
        <v>44780.549534872684</v>
      </c>
      <c r="D329" s="27">
        <v>44780.549534872684</v>
      </c>
      <c r="E329" s="25">
        <v>44780.549534872684</v>
      </c>
      <c r="F329">
        <v>59</v>
      </c>
      <c r="G329">
        <v>15.251150131225586</v>
      </c>
      <c r="H329">
        <f t="shared" si="37"/>
        <v>14.146809999999999</v>
      </c>
      <c r="I329">
        <f t="shared" si="38"/>
        <v>14.06719</v>
      </c>
      <c r="J329">
        <f t="shared" si="39"/>
        <v>15.473809999999999</v>
      </c>
      <c r="K329">
        <f t="shared" si="40"/>
        <v>15.39419</v>
      </c>
    </row>
    <row r="330" spans="1:11" x14ac:dyDescent="0.3">
      <c r="C330" s="44">
        <v>44780.549534976853</v>
      </c>
      <c r="D330" s="44">
        <v>44780.549534976853</v>
      </c>
      <c r="E330" s="35">
        <v>44780.549534976853</v>
      </c>
      <c r="F330" s="36">
        <v>59</v>
      </c>
      <c r="G330" s="36">
        <v>15.251150131225586</v>
      </c>
      <c r="H330">
        <f t="shared" si="37"/>
        <v>14.146809999999999</v>
      </c>
      <c r="I330">
        <f t="shared" si="38"/>
        <v>14.06719</v>
      </c>
      <c r="J330">
        <f t="shared" si="39"/>
        <v>15.473809999999999</v>
      </c>
      <c r="K330">
        <f t="shared" si="40"/>
        <v>15.39419</v>
      </c>
    </row>
    <row r="331" spans="1:11" x14ac:dyDescent="0.3">
      <c r="C331" s="44">
        <v>44780.549546469905</v>
      </c>
      <c r="D331" s="44">
        <v>44780.549546469905</v>
      </c>
      <c r="E331" s="35">
        <v>44780.549546469905</v>
      </c>
      <c r="F331" s="36">
        <v>59</v>
      </c>
      <c r="G331" s="36">
        <v>15.251150131225586</v>
      </c>
      <c r="H331">
        <f t="shared" si="37"/>
        <v>14.146809999999999</v>
      </c>
      <c r="I331">
        <f t="shared" si="38"/>
        <v>14.06719</v>
      </c>
      <c r="J331">
        <f t="shared" si="39"/>
        <v>15.473809999999999</v>
      </c>
      <c r="K331">
        <f t="shared" si="40"/>
        <v>15.39419</v>
      </c>
    </row>
    <row r="332" spans="1:11" x14ac:dyDescent="0.3">
      <c r="B332" s="25"/>
      <c r="C332" s="44">
        <v>44780.549546608796</v>
      </c>
      <c r="D332" s="44">
        <v>44780.549546608796</v>
      </c>
      <c r="E332" s="35">
        <v>44780.549546608796</v>
      </c>
      <c r="F332" s="36">
        <v>59</v>
      </c>
      <c r="G332" s="36">
        <v>15.426039695739746</v>
      </c>
      <c r="H332">
        <f t="shared" si="37"/>
        <v>14.146809999999999</v>
      </c>
      <c r="I332">
        <f t="shared" si="38"/>
        <v>14.06719</v>
      </c>
      <c r="J332">
        <f t="shared" si="39"/>
        <v>15.473809999999999</v>
      </c>
      <c r="K332">
        <f t="shared" si="40"/>
        <v>15.39419</v>
      </c>
    </row>
    <row r="333" spans="1:11" x14ac:dyDescent="0.3">
      <c r="C333" s="44">
        <v>44780.549558078703</v>
      </c>
      <c r="D333" s="44">
        <v>44780.549558078703</v>
      </c>
      <c r="E333" s="35">
        <v>44780.549558078703</v>
      </c>
      <c r="F333" s="36">
        <v>59</v>
      </c>
      <c r="G333" s="36">
        <v>15.426039695739746</v>
      </c>
      <c r="H333">
        <f t="shared" si="37"/>
        <v>14.146809999999999</v>
      </c>
      <c r="I333">
        <f t="shared" si="38"/>
        <v>14.06719</v>
      </c>
      <c r="J333">
        <f t="shared" si="39"/>
        <v>15.473809999999999</v>
      </c>
      <c r="K333">
        <f t="shared" si="40"/>
        <v>15.39419</v>
      </c>
    </row>
    <row r="334" spans="1:11" x14ac:dyDescent="0.3">
      <c r="C334" s="44">
        <v>44780.549558217594</v>
      </c>
      <c r="D334" s="44">
        <v>44780.549558217594</v>
      </c>
      <c r="E334" s="35">
        <v>44780.549558217594</v>
      </c>
      <c r="F334" s="36">
        <v>59</v>
      </c>
      <c r="G334" s="36">
        <v>15.484749794006348</v>
      </c>
      <c r="H334">
        <f t="shared" si="37"/>
        <v>14.146809999999999</v>
      </c>
      <c r="I334">
        <f t="shared" si="38"/>
        <v>14.06719</v>
      </c>
      <c r="J334">
        <f t="shared" si="39"/>
        <v>15.473809999999999</v>
      </c>
      <c r="K334">
        <f t="shared" si="40"/>
        <v>15.39419</v>
      </c>
    </row>
    <row r="335" spans="1:11" x14ac:dyDescent="0.3">
      <c r="C335" s="27">
        <v>44780.549569675924</v>
      </c>
      <c r="D335" s="27">
        <v>44780.549569675924</v>
      </c>
      <c r="E335" s="25">
        <v>44780.549569675924</v>
      </c>
      <c r="F335">
        <v>59</v>
      </c>
      <c r="G335">
        <v>15.484749794006348</v>
      </c>
      <c r="H335">
        <f>14.107+(15.434-14.107)*0.03</f>
        <v>14.146809999999999</v>
      </c>
      <c r="I335">
        <f>14.107-(15.434-14.107)*0.03</f>
        <v>14.06719</v>
      </c>
      <c r="J335">
        <f>15.434+(15.434-14.107)*0.03</f>
        <v>15.473809999999999</v>
      </c>
      <c r="K335">
        <f>15.434-(15.434-14.107)*0.03</f>
        <v>15.39419</v>
      </c>
    </row>
    <row r="336" spans="1:11" x14ac:dyDescent="0.3">
      <c r="C336" s="27">
        <v>44780.549569814815</v>
      </c>
      <c r="D336" s="27">
        <v>44780.549569814815</v>
      </c>
      <c r="E336" s="25">
        <v>44780.549569814815</v>
      </c>
      <c r="F336">
        <v>59</v>
      </c>
      <c r="G336">
        <v>15.468159675598145</v>
      </c>
      <c r="H336">
        <f t="shared" si="37"/>
        <v>14.146809999999999</v>
      </c>
      <c r="I336">
        <f t="shared" si="38"/>
        <v>14.06719</v>
      </c>
      <c r="J336">
        <f t="shared" si="39"/>
        <v>15.473809999999999</v>
      </c>
      <c r="K336">
        <f t="shared" si="40"/>
        <v>15.39419</v>
      </c>
    </row>
    <row r="337" spans="1:11" x14ac:dyDescent="0.3">
      <c r="C337" s="27">
        <v>44780.549581284722</v>
      </c>
      <c r="D337" s="27">
        <v>44780.549581284722</v>
      </c>
      <c r="E337" s="25">
        <v>44780.549581284722</v>
      </c>
      <c r="F337">
        <v>59</v>
      </c>
      <c r="G337">
        <v>15.468159675598145</v>
      </c>
      <c r="H337">
        <f t="shared" si="37"/>
        <v>14.146809999999999</v>
      </c>
      <c r="I337">
        <f t="shared" si="38"/>
        <v>14.06719</v>
      </c>
      <c r="J337">
        <f t="shared" si="39"/>
        <v>15.473809999999999</v>
      </c>
      <c r="K337">
        <f t="shared" si="40"/>
        <v>15.39419</v>
      </c>
    </row>
    <row r="338" spans="1:11" x14ac:dyDescent="0.3">
      <c r="C338" s="27">
        <v>44780.549581423613</v>
      </c>
      <c r="D338" s="27">
        <v>44780.549581423613</v>
      </c>
      <c r="E338" s="25">
        <v>44780.549581423613</v>
      </c>
      <c r="F338">
        <v>59</v>
      </c>
      <c r="G338">
        <v>15.468159675598145</v>
      </c>
      <c r="H338">
        <f t="shared" si="37"/>
        <v>14.146809999999999</v>
      </c>
      <c r="I338">
        <f t="shared" si="38"/>
        <v>14.06719</v>
      </c>
      <c r="J338">
        <f t="shared" si="39"/>
        <v>15.473809999999999</v>
      </c>
      <c r="K338">
        <f t="shared" si="40"/>
        <v>15.39419</v>
      </c>
    </row>
    <row r="339" spans="1:11" x14ac:dyDescent="0.3">
      <c r="C339" s="27">
        <v>44780.549592881944</v>
      </c>
      <c r="D339" s="27">
        <v>44780.549592881944</v>
      </c>
      <c r="E339" s="25">
        <v>44780.549592881944</v>
      </c>
      <c r="F339">
        <v>59</v>
      </c>
      <c r="G339">
        <v>15.468159675598145</v>
      </c>
      <c r="H339">
        <f t="shared" si="37"/>
        <v>14.146809999999999</v>
      </c>
      <c r="I339">
        <f t="shared" si="38"/>
        <v>14.06719</v>
      </c>
      <c r="J339">
        <f t="shared" si="39"/>
        <v>15.473809999999999</v>
      </c>
      <c r="K339">
        <f t="shared" si="40"/>
        <v>15.39419</v>
      </c>
    </row>
    <row r="340" spans="1:11" x14ac:dyDescent="0.3">
      <c r="A340" t="s">
        <v>56</v>
      </c>
      <c r="B340" s="25">
        <f>+C340-C320</f>
        <v>1.1609953799052164E-4</v>
      </c>
      <c r="C340" s="39">
        <v>44780.549593020834</v>
      </c>
      <c r="D340" s="39">
        <v>44780.549593020834</v>
      </c>
      <c r="E340" s="32">
        <v>44780.549593020834</v>
      </c>
      <c r="F340" s="33">
        <v>59</v>
      </c>
      <c r="G340" s="33">
        <v>15.44180965423584</v>
      </c>
      <c r="H340" s="33">
        <f t="shared" si="37"/>
        <v>14.146809999999999</v>
      </c>
      <c r="I340" s="33">
        <f t="shared" si="38"/>
        <v>14.06719</v>
      </c>
      <c r="J340" s="33">
        <f t="shared" si="39"/>
        <v>15.473809999999999</v>
      </c>
      <c r="K340" s="33">
        <f t="shared" si="40"/>
        <v>15.39419</v>
      </c>
    </row>
    <row r="341" spans="1:11" x14ac:dyDescent="0.3">
      <c r="C341" s="27">
        <v>44780.549604490741</v>
      </c>
      <c r="D341" s="27">
        <v>44780.549604490741</v>
      </c>
      <c r="E341" s="25">
        <v>44780.549604490741</v>
      </c>
      <c r="F341">
        <v>59</v>
      </c>
      <c r="G341">
        <v>15.44180965423584</v>
      </c>
      <c r="H341">
        <f t="shared" si="37"/>
        <v>14.146809999999999</v>
      </c>
      <c r="I341">
        <f t="shared" si="38"/>
        <v>14.06719</v>
      </c>
      <c r="J341">
        <f t="shared" si="39"/>
        <v>15.473809999999999</v>
      </c>
      <c r="K341">
        <f t="shared" si="40"/>
        <v>15.39419</v>
      </c>
    </row>
    <row r="342" spans="1:11" x14ac:dyDescent="0.3">
      <c r="C342" s="27">
        <v>44780.549604629632</v>
      </c>
      <c r="D342" s="27">
        <v>44780.549604629632</v>
      </c>
      <c r="E342" s="25">
        <v>44780.549604629632</v>
      </c>
      <c r="F342">
        <v>59</v>
      </c>
      <c r="G342">
        <v>15.442629814147949</v>
      </c>
      <c r="H342">
        <f t="shared" si="37"/>
        <v>14.146809999999999</v>
      </c>
      <c r="I342">
        <f t="shared" si="38"/>
        <v>14.06719</v>
      </c>
      <c r="J342">
        <f t="shared" si="39"/>
        <v>15.473809999999999</v>
      </c>
      <c r="K342">
        <f t="shared" si="40"/>
        <v>15.39419</v>
      </c>
    </row>
    <row r="343" spans="1:11" x14ac:dyDescent="0.3">
      <c r="C343" s="27">
        <v>44780.549616087963</v>
      </c>
      <c r="D343" s="27">
        <v>44780.549616087963</v>
      </c>
      <c r="E343" s="25">
        <v>44780.549616087963</v>
      </c>
      <c r="F343">
        <v>59</v>
      </c>
      <c r="G343">
        <v>15.442629814147949</v>
      </c>
      <c r="H343">
        <f t="shared" si="37"/>
        <v>14.146809999999999</v>
      </c>
      <c r="I343">
        <f t="shared" si="38"/>
        <v>14.06719</v>
      </c>
      <c r="J343">
        <f t="shared" si="39"/>
        <v>15.473809999999999</v>
      </c>
      <c r="K343">
        <f t="shared" si="40"/>
        <v>15.39419</v>
      </c>
    </row>
    <row r="344" spans="1:11" x14ac:dyDescent="0.3">
      <c r="C344" s="27">
        <v>44780.549616226854</v>
      </c>
      <c r="D344" s="27">
        <v>44780.549616226854</v>
      </c>
      <c r="E344" s="25">
        <v>44780.549616226854</v>
      </c>
      <c r="F344">
        <v>59</v>
      </c>
      <c r="G344">
        <v>15.439579963684082</v>
      </c>
      <c r="H344">
        <f t="shared" si="37"/>
        <v>14.146809999999999</v>
      </c>
      <c r="I344">
        <f t="shared" si="38"/>
        <v>14.06719</v>
      </c>
      <c r="J344">
        <f t="shared" si="39"/>
        <v>15.473809999999999</v>
      </c>
      <c r="K344">
        <f t="shared" si="40"/>
        <v>15.39419</v>
      </c>
    </row>
    <row r="345" spans="1:11" x14ac:dyDescent="0.3">
      <c r="C345" s="27">
        <v>44780.549627696761</v>
      </c>
      <c r="D345" s="27">
        <v>44780.549627696761</v>
      </c>
      <c r="E345" s="25">
        <v>44780.549627696761</v>
      </c>
      <c r="F345">
        <v>59</v>
      </c>
      <c r="G345">
        <v>15.439579963684082</v>
      </c>
      <c r="H345">
        <f t="shared" si="37"/>
        <v>14.146809999999999</v>
      </c>
      <c r="I345">
        <f t="shared" si="38"/>
        <v>14.06719</v>
      </c>
      <c r="J345">
        <f t="shared" si="39"/>
        <v>15.473809999999999</v>
      </c>
      <c r="K345">
        <f t="shared" si="40"/>
        <v>15.39419</v>
      </c>
    </row>
    <row r="346" spans="1:11" x14ac:dyDescent="0.3">
      <c r="C346" s="27">
        <v>44780.549627835651</v>
      </c>
      <c r="D346" s="27">
        <v>44780.549627835651</v>
      </c>
      <c r="E346" s="25">
        <v>44780.549627835651</v>
      </c>
      <c r="F346">
        <v>59</v>
      </c>
      <c r="G346">
        <v>15.439579963684082</v>
      </c>
      <c r="H346">
        <f t="shared" si="37"/>
        <v>14.146809999999999</v>
      </c>
      <c r="I346">
        <f t="shared" si="38"/>
        <v>14.06719</v>
      </c>
      <c r="J346">
        <f t="shared" si="39"/>
        <v>15.473809999999999</v>
      </c>
      <c r="K346">
        <f t="shared" si="40"/>
        <v>15.39419</v>
      </c>
    </row>
    <row r="347" spans="1:11" x14ac:dyDescent="0.3">
      <c r="C347" s="27">
        <v>44780.549639305558</v>
      </c>
      <c r="D347" s="27">
        <v>44780.549639305558</v>
      </c>
      <c r="E347" s="25">
        <v>44780.549639305558</v>
      </c>
      <c r="F347">
        <v>59</v>
      </c>
      <c r="G347">
        <v>15.439579963684082</v>
      </c>
      <c r="H347">
        <f t="shared" si="37"/>
        <v>14.146809999999999</v>
      </c>
      <c r="I347">
        <f t="shared" si="38"/>
        <v>14.06719</v>
      </c>
      <c r="J347">
        <f t="shared" si="39"/>
        <v>15.473809999999999</v>
      </c>
      <c r="K347">
        <f t="shared" si="40"/>
        <v>15.39419</v>
      </c>
    </row>
    <row r="348" spans="1:11" x14ac:dyDescent="0.3">
      <c r="C348" s="27"/>
      <c r="D348" s="24"/>
      <c r="E348" s="25"/>
    </row>
  </sheetData>
  <mergeCells count="10">
    <mergeCell ref="H162:I162"/>
    <mergeCell ref="H193:I193"/>
    <mergeCell ref="H222:I222"/>
    <mergeCell ref="H249:I249"/>
    <mergeCell ref="H287:I287"/>
    <mergeCell ref="H316:I316"/>
    <mergeCell ref="H9:I9"/>
    <mergeCell ref="H48:I48"/>
    <mergeCell ref="H94:I94"/>
    <mergeCell ref="H135:I13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2022-08-08T23:14:40Z</dcterms:modified>
</cp:coreProperties>
</file>